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680" tabRatio="572" activeTab="0"/>
  </bookViews>
  <sheets>
    <sheet name="ANEXA 1" sheetId="1" r:id="rId1"/>
    <sheet name="ANEXA 2" sheetId="2" r:id="rId2"/>
    <sheet name="ANEXA 4" sheetId="3" r:id="rId3"/>
    <sheet name="ANEXA 5" sheetId="4" r:id="rId4"/>
    <sheet name="ANEXA 6" sheetId="5" r:id="rId5"/>
  </sheets>
  <externalReferences>
    <externalReference r:id="rId8"/>
    <externalReference r:id="rId9"/>
  </externalReferences>
  <definedNames>
    <definedName name="Excel_BuiltIn_Database" localSheetId="2">#REF!</definedName>
    <definedName name="Excel_BuiltIn_Database">#REF!</definedName>
    <definedName name="_xlnm.Print_Area" localSheetId="2">'ANEXA 4'!$A$1:$F$70</definedName>
    <definedName name="_xlnm.Print_Titles" localSheetId="0">'ANEXA 1'!$11:$13</definedName>
    <definedName name="_xlnm.Print_Titles" localSheetId="2">'ANEXA 4'!$8:$18</definedName>
    <definedName name="_xlnm.Print_Titles" localSheetId="4">'ANEXA 6'!$8:$10</definedName>
  </definedNames>
  <calcPr fullCalcOnLoad="1"/>
</workbook>
</file>

<file path=xl/sharedStrings.xml><?xml version="1.0" encoding="utf-8"?>
<sst xmlns="http://schemas.openxmlformats.org/spreadsheetml/2006/main" count="3416" uniqueCount="1371">
  <si>
    <t>Formular:</t>
  </si>
  <si>
    <t xml:space="preserve">BUGETUL LOCAL DETALIAT LA VENITURI PE CAPITOLE ŞI SUBCAPITOLE ŞI LA CHELTUIELI </t>
  </si>
  <si>
    <t xml:space="preserve">                                                                                                                          </t>
  </si>
  <si>
    <t>D E N U M I R E A     I N D I C A T O R I L O R</t>
  </si>
  <si>
    <t>Cod indicator</t>
  </si>
  <si>
    <t>*)  Detalierea se face numai in executie</t>
  </si>
  <si>
    <t>**) Nu se completează în etapa de planificare</t>
  </si>
  <si>
    <t>- Fiecare capitol, subcapitol şi paragraf de cheltuieli se detaliază în mod corespunzător, conform clasificaţiei economice.</t>
  </si>
  <si>
    <t xml:space="preserve"> - mii lei -</t>
  </si>
  <si>
    <t>Asistenta sociala</t>
  </si>
  <si>
    <t>Alte cheltuieli</t>
  </si>
  <si>
    <t>ORDONATOR PRINCIPAL DE CREDITE</t>
  </si>
  <si>
    <t>………………………………………..</t>
  </si>
  <si>
    <t>+</t>
  </si>
  <si>
    <t xml:space="preserve">¹)  numai de la regiile autonome şi societăţile comerciale de subordonare locală care realizează </t>
  </si>
  <si>
    <t xml:space="preserve">     proiecte cu finanţare externă, conform Codului fiscal</t>
  </si>
  <si>
    <t>2) finantat din excedentul anilor precedenti</t>
  </si>
  <si>
    <t>TOTAL VENITURI(cod00.02+00.15+00.16+00.17+45.02+ 46.02+48.02)</t>
  </si>
  <si>
    <t>00.01</t>
  </si>
  <si>
    <r>
      <t>VENITURI PROPRII (00.02-11.02-37.02+00.15</t>
    </r>
    <r>
      <rPr>
        <b/>
        <sz val="10"/>
        <rFont val="Arial"/>
        <family val="2"/>
      </rPr>
      <t>)</t>
    </r>
  </si>
  <si>
    <t>49.90</t>
  </si>
  <si>
    <t>I.  VENITURI CURENTE    (cod 00.03+00.12)</t>
  </si>
  <si>
    <t>00.02</t>
  </si>
  <si>
    <t>A.  VENITURI FISCALE    (cod 00.04+00.09+00.10+00.11)</t>
  </si>
  <si>
    <t>00.03</t>
  </si>
  <si>
    <t>A1.  IMPOZIT  PE VENIT, PROFIT SI CASTIGURI DIN CAPITAL  (cod 00.05+00.06+00.07)</t>
  </si>
  <si>
    <t>00.04</t>
  </si>
  <si>
    <t>A1.1.  IMPOZIT  PE VENIT, PROFIT SI CASTIGURI DIN CAPITAL DE LA PERSOANE JURIDICE  (cod 01.02)</t>
  </si>
  <si>
    <t>00.05</t>
  </si>
  <si>
    <t>Impozit pe profit  (cod 01.02.01)</t>
  </si>
  <si>
    <t>01.02</t>
  </si>
  <si>
    <r>
      <t xml:space="preserve">Impozit pe profit de la agenţi economici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)  </t>
    </r>
  </si>
  <si>
    <t>01.02.01</t>
  </si>
  <si>
    <t>A1.2.  IMPOZIT PE VENIT, PROFIT,  SI CASTIGURI DIN CAPITAL DE LA PERSOANE FIZICE                (cod 03.02+04.02)</t>
  </si>
  <si>
    <t>00.06</t>
  </si>
  <si>
    <t>Impozit pe venit    (cod 03.02.17+03.02.18)</t>
  </si>
  <si>
    <t>03.02</t>
  </si>
  <si>
    <t>Impozit pe onorariul avocaţilor şi notarilor publici</t>
  </si>
  <si>
    <t>03.02.17</t>
  </si>
  <si>
    <t>Impozitul pe veniturile din transferul proprietatilor imobiliare din patrimoniul personal</t>
  </si>
  <si>
    <t>03.02.18</t>
  </si>
  <si>
    <t>Cote si sume defalcate din impozitul pe venit   (cod 04.02.01+04.02.04+04.02.05+04.02.06)</t>
  </si>
  <si>
    <t>04.02</t>
  </si>
  <si>
    <t>Cote defalcate din impozitul pe venit</t>
  </si>
  <si>
    <t>04.02.01</t>
  </si>
  <si>
    <t>Sume alocate din cotele defalcate din impozitul pe venit pentru echilibrarea bugetelor locale</t>
  </si>
  <si>
    <t>04.02.04</t>
  </si>
  <si>
    <t>Sume repartizate din Fondul la dispoziția Consiliului Județean</t>
  </si>
  <si>
    <t>04.02.05</t>
  </si>
  <si>
    <t>Sume repartizate pentru finanțarea instituțiilor de spectacole și concerte</t>
  </si>
  <si>
    <t>04.02.06</t>
  </si>
  <si>
    <t>A1.3.  ALTE IMPOZITE  PE VENIT, PROFIT SI CASTIGURI DIN CAPITAL    (cod 05.02)</t>
  </si>
  <si>
    <t>00.07</t>
  </si>
  <si>
    <t>Alte impozite pe venit, profit si castiguri din capital   (cod 05.02.50)</t>
  </si>
  <si>
    <t>05.02</t>
  </si>
  <si>
    <t xml:space="preserve"> Alte impozite pe venit, profit si castiguri din capital </t>
  </si>
  <si>
    <t>05.02.50</t>
  </si>
  <si>
    <t>A3.  IMPOZITE SI TAXE PE PROPRIETATE   (cod 07.02)</t>
  </si>
  <si>
    <t>00.09</t>
  </si>
  <si>
    <t>Impozite si  taxe pe proprietate   (cod 07.02.01+07.02.02+07.02.03+07.02.50)</t>
  </si>
  <si>
    <t>07.02</t>
  </si>
  <si>
    <t>Impozit si taxa pe cladiri    (cod 07.02.01.01+07.02.01.02)</t>
  </si>
  <si>
    <t>07.02.01</t>
  </si>
  <si>
    <t>Impozit pe cladiri de la persoane fizice *)</t>
  </si>
  <si>
    <t>07.02.01.01</t>
  </si>
  <si>
    <t>Impozit si taxa pe cladiri de la persoane juridice *)</t>
  </si>
  <si>
    <t>07.02.01.02</t>
  </si>
  <si>
    <t>Impozit si taxa pe teren  (cod 07.02.02.01+07.02.02.02+07.02.02.03)</t>
  </si>
  <si>
    <t>07.02.02</t>
  </si>
  <si>
    <t>Impozit pe terenuri de la persoane fizice *)</t>
  </si>
  <si>
    <t>07.02.02.01</t>
  </si>
  <si>
    <t>Impozit si taxa pe teren de la persoane juridice *)</t>
  </si>
  <si>
    <t>07.02.02.02</t>
  </si>
  <si>
    <t>Impozitul pe terenul din extravilan   *) + Restante din anii anteriori din impozitul pe teren agricol</t>
  </si>
  <si>
    <t>07.02.02.03</t>
  </si>
  <si>
    <t xml:space="preserve">Taxe judiciare de timbru si alte taxe de timbru  </t>
  </si>
  <si>
    <t>07.02.03</t>
  </si>
  <si>
    <t xml:space="preserve">Alte impozite si taxe  pe proprietate </t>
  </si>
  <si>
    <t>07.02.50</t>
  </si>
  <si>
    <t>A4.  IMPOZITE SI TAXE PE BUNURI SI SERVICII   (cod 11.02+12.02+15.02+16.02)</t>
  </si>
  <si>
    <t>00.10</t>
  </si>
  <si>
    <t>Sume defalcate din TVA  (cod  11.02.01+11.02.02+11.02.05+11.02.06+11.02.09)</t>
  </si>
  <si>
    <t>11.02</t>
  </si>
  <si>
    <t xml:space="preserve">Sume defalcate din taxa pe valoarea adăugată pentru finanţarea cheltuielilor descentralizate la nivelul judeţelor  </t>
  </si>
  <si>
    <t>11.02.01</t>
  </si>
  <si>
    <t xml:space="preserve">Sume defalcate din taxa pe valoarea adăugată pentru finanţarea cheltuielilor descentralizate la nivelul comunelor, oraşelor, municipiilor, sectoarelor si Municipiului Bucureşti </t>
  </si>
  <si>
    <t>11.02.02</t>
  </si>
  <si>
    <t xml:space="preserve">Sume defalcate din taxa pe valoarea adăugată pentru drumuri </t>
  </si>
  <si>
    <t>11.02.05</t>
  </si>
  <si>
    <t>Sume defalcate din taxa pe valoarea adăugată pentru echilibrarea bugetelor locale</t>
  </si>
  <si>
    <t>11.02.06</t>
  </si>
  <si>
    <t xml:space="preserve">Sume defalcate din taxa pe valoarea adăugată pentru finanțarea învățământului particular și a celui confesional </t>
  </si>
  <si>
    <t>Alte impozite si taxe generale pe bunuri si servicii   (cod 12.02.07+12.02.18)</t>
  </si>
  <si>
    <t>12.02</t>
  </si>
  <si>
    <t>Taxe hoteliere-restante</t>
  </si>
  <si>
    <t>12.02.07</t>
  </si>
  <si>
    <t>Impozitul suplimentar din vânzarea terenurilor agricole situate în extravilan</t>
  </si>
  <si>
    <t>12.02.18</t>
  </si>
  <si>
    <t>Taxe pe servicii specifice  (cod 15.02.01+15.02.50)</t>
  </si>
  <si>
    <t>15.02</t>
  </si>
  <si>
    <t>Impozit pe spectacole</t>
  </si>
  <si>
    <t>15.02.01</t>
  </si>
  <si>
    <t>Alte taxe pe servicii specifice</t>
  </si>
  <si>
    <t>15.02.50</t>
  </si>
  <si>
    <t>Taxe pe utilizarea bunurilor, autorizarea utilizarii bunurilor sau pe desfasurarea de activitati   (cod 16.02.02+16.02.03+16.02.50)</t>
  </si>
  <si>
    <t>16.02</t>
  </si>
  <si>
    <t>Impozit pe mijloacele de transport  (cod 16.02.02.01+16.02.02.02)</t>
  </si>
  <si>
    <t>16.02.02</t>
  </si>
  <si>
    <t>Impozit pe mijloacele de transport detinute de persoane fizice *)</t>
  </si>
  <si>
    <t>16.02.02.01</t>
  </si>
  <si>
    <t>Impozit pe mijloacele de transport detinute de persoane juridice *)</t>
  </si>
  <si>
    <t>16.02.02.02</t>
  </si>
  <si>
    <t>Taxe si tarife pentru eliberarea de licente si autorizatii de functionare</t>
  </si>
  <si>
    <t>16.02.03</t>
  </si>
  <si>
    <t>Alte taxe pe utilizarea bunurilor, autorizarea utilizarii bunurilor sau pe desfasurare de activitati</t>
  </si>
  <si>
    <t>16.02.50</t>
  </si>
  <si>
    <t>A6.  ALTE IMPOZITE SI  TAXE  FISCALE  (cod 18.02)</t>
  </si>
  <si>
    <t>00.11</t>
  </si>
  <si>
    <t>Alte impozite si taxe fiscale   (cod 18.02.50)</t>
  </si>
  <si>
    <t>18.02</t>
  </si>
  <si>
    <t>Alte impozite si taxe</t>
  </si>
  <si>
    <t>18.02.50</t>
  </si>
  <si>
    <t>C.   VENITURI NEFISCALE   (cod 00.13+00.14)</t>
  </si>
  <si>
    <t>00.12</t>
  </si>
  <si>
    <t>C1.  VENITURI DIN PROPRIETATE  (cod 30.02+31.02)</t>
  </si>
  <si>
    <t>00.13</t>
  </si>
  <si>
    <t>Venituri din proprietate  (cod 30.02.01+30.02.05+30.02.08+30.02.50)</t>
  </si>
  <si>
    <t>30.02</t>
  </si>
  <si>
    <t>Varsaminte din profitul net al regiilor autonome</t>
  </si>
  <si>
    <t>30.02.01</t>
  </si>
  <si>
    <t>Venituri din concesiuni si inchirieri (cod 30.02.05.01+30.02.05.05+ 30.02.05.30)</t>
  </si>
  <si>
    <t>30.02.05</t>
  </si>
  <si>
    <t>Redevențe miniere</t>
  </si>
  <si>
    <t>30.02.05.01</t>
  </si>
  <si>
    <t>Redevenţe din exploatarea terenurilor cu destinaţie agricolă</t>
  </si>
  <si>
    <t>30.02.05.05</t>
  </si>
  <si>
    <t>Alte venituri din concesiuni si inchirieri de catre institutiile publice</t>
  </si>
  <si>
    <t>30.02.05.30</t>
  </si>
  <si>
    <t xml:space="preserve">Venituri din dividende ( cod 30.02.08.02+ 30.02.08.03) </t>
  </si>
  <si>
    <t>30.02.08</t>
  </si>
  <si>
    <t>Venituri din dividende de la alti platitori*)</t>
  </si>
  <si>
    <t>30.02.08.02</t>
  </si>
  <si>
    <t>Dividente de la societăţile şi companiile naţionale şi societăţile cu capital majoritar de stat*)</t>
  </si>
  <si>
    <t>30.02.08.03</t>
  </si>
  <si>
    <t>Alte venituri din proprietate</t>
  </si>
  <si>
    <t>30.02.50</t>
  </si>
  <si>
    <t>Venituri din dobanzi   (cod 31.02.03)</t>
  </si>
  <si>
    <t>31.02</t>
  </si>
  <si>
    <t>Alte venituri din dobanzi</t>
  </si>
  <si>
    <t>31.02.03</t>
  </si>
  <si>
    <t>C2.  VANZARI DE BUNURI SI SERVICII   (cod 33.02+34.02+35.02+36.02+37.02)</t>
  </si>
  <si>
    <t>00.14</t>
  </si>
  <si>
    <t>Venituri din prestari de servicii si alte activitati (cod33.02.08+33.02.10+33.02.12+33.02.13+33.02.24+33.02.26+33.02.27+33.02.28+33.02.33+33.02.50)</t>
  </si>
  <si>
    <t>33.02</t>
  </si>
  <si>
    <t>Venituri din prestari de servicii</t>
  </si>
  <si>
    <t>33.02.08</t>
  </si>
  <si>
    <t>Contributia  parintilor sau sustinatorilor legali pentru intretinerea copiilor in crese</t>
  </si>
  <si>
    <t>33.02.10</t>
  </si>
  <si>
    <t>Contributia  persoanelor beneficiare ale  cantinelor de ajutor social</t>
  </si>
  <si>
    <t>33.02.12</t>
  </si>
  <si>
    <t>Contribuția de întreținere a persoanelor asistate</t>
  </si>
  <si>
    <t>33.02.13</t>
  </si>
  <si>
    <t>Taxe din activitati cadastrale si agricultura</t>
  </si>
  <si>
    <t>33.02.24</t>
  </si>
  <si>
    <t>Venituri din despăgubiri</t>
  </si>
  <si>
    <t>33.02.26</t>
  </si>
  <si>
    <t>Contribuţia lunară a părinţilor pentru întreţinerea copiilor în unităţile de protecţie socială</t>
  </si>
  <si>
    <t>33.02.27</t>
  </si>
  <si>
    <t>Venituri din recuperarea cheltuielilor de judecata, imputatii si despagubiri</t>
  </si>
  <si>
    <t>33.02.28</t>
  </si>
  <si>
    <t>Contribuții  pentru finanțarea  Programului  "Școală după scoală''</t>
  </si>
  <si>
    <t>33.02.33</t>
  </si>
  <si>
    <t>Alte venituri din prestari de servicii si alte activitati</t>
  </si>
  <si>
    <t>33.02.50</t>
  </si>
  <si>
    <t>Venituri din taxe administrative, eliberari permise   (cod34.02.02+34.02.50)</t>
  </si>
  <si>
    <t>34.02</t>
  </si>
  <si>
    <t>Taxe extrajudiciare de timbru</t>
  </si>
  <si>
    <t>34.02.02</t>
  </si>
  <si>
    <t>Alte venituri din taxe administrative, eliberari permise</t>
  </si>
  <si>
    <t>34.02.50</t>
  </si>
  <si>
    <t>Amenzi, penalitati si confiscari   (cod 35.02.01 la 35.02.03+35.02.50)</t>
  </si>
  <si>
    <t>35.02</t>
  </si>
  <si>
    <t>Venituri din amenzi si alte sanctiuni aplicate potrivit dispozitiilor legale (cod 35.02.01.02)</t>
  </si>
  <si>
    <t>35.02.01</t>
  </si>
  <si>
    <t>Venituri din amenzi şi alte sancţiuni aplicate de către alte instituţii de specialitate</t>
  </si>
  <si>
    <t>35.02.01.02</t>
  </si>
  <si>
    <t>Penalitati pentru nedepunerea sau depunerea cu intirziere a declaratiei de impozite si taxe</t>
  </si>
  <si>
    <t>35.02.02</t>
  </si>
  <si>
    <t>Incasari din valorificarea bunurilor confiscate, abandonate si alte sume constatate odata cu  confiscarea potrivit legii (cod 35.02.03.01)</t>
  </si>
  <si>
    <t>35.02.03</t>
  </si>
  <si>
    <t>Incasari din valorificarea bunurilor confiscate, abandonate si alte sume constatate odata cu  confiscarea potrivit legii</t>
  </si>
  <si>
    <t>35.02.03.01</t>
  </si>
  <si>
    <t>Alte amenzi, penalitati si confiscari</t>
  </si>
  <si>
    <t>35.02.50</t>
  </si>
  <si>
    <t>Diverse venituri (cod36.02.01+36.02.05+36.02.06+36.02.07+36.02.11+36.02.14+36.02.22+36.02.23+36.02.31+36.02.47+36.02.50)</t>
  </si>
  <si>
    <t>36.02</t>
  </si>
  <si>
    <t>Venituri din aplicarea prescriptiei extinctive (cod 36.02.01.01)</t>
  </si>
  <si>
    <t>36.02.01</t>
  </si>
  <si>
    <t>Venituri din aplicarea prescriptiei extinctive</t>
  </si>
  <si>
    <t>36.02.01.01</t>
  </si>
  <si>
    <t xml:space="preserve">Varsaminte din veniturile si/sau disponibilitatile institutiilor publice </t>
  </si>
  <si>
    <t>36.02.05</t>
  </si>
  <si>
    <t>Taxe speciale</t>
  </si>
  <si>
    <t>36.02.06</t>
  </si>
  <si>
    <t>Varsaminte din amortizarea mijloacelor fixe</t>
  </si>
  <si>
    <t>36.02.07</t>
  </si>
  <si>
    <t>Venituri din ajutoare de stat recuperate</t>
  </si>
  <si>
    <t>36.02.11</t>
  </si>
  <si>
    <t>Venituri din recuperarea cheltuielilor efectuate în cursul procesului de executare silită</t>
  </si>
  <si>
    <t>36.02.14</t>
  </si>
  <si>
    <t>Venituri din restituirea sumelor alocate pentru reducerea riscului seismic</t>
  </si>
  <si>
    <t>36.02.22</t>
  </si>
  <si>
    <t>Taxa de reabilitare termică</t>
  </si>
  <si>
    <t>36.02.23</t>
  </si>
  <si>
    <t>Contribuția asociației de proprietari pentru lucrările de reabilitare termică</t>
  </si>
  <si>
    <t>36.02.31</t>
  </si>
  <si>
    <t>Alte venituri pentru finanțarea secțiunii de dezvoltare</t>
  </si>
  <si>
    <t>36.02.47</t>
  </si>
  <si>
    <t>Alte venituri</t>
  </si>
  <si>
    <t>36.02.50</t>
  </si>
  <si>
    <t>Transferuri voluntare,  altele decat subventiile  (cod 37.02.01+37.02.03+37.02.04+37.02.05+37.02.50)</t>
  </si>
  <si>
    <t>37.02</t>
  </si>
  <si>
    <t>Donatii si sponsorizari **)</t>
  </si>
  <si>
    <t>37.02.01</t>
  </si>
  <si>
    <t>Vărsăminte din secţiunea de funcţionare pentru finanţarea secţiunii de dezvoltare a bugetului local (cu semnul minus)</t>
  </si>
  <si>
    <t>37.02.03</t>
  </si>
  <si>
    <t>Vărsăminte din secţiunea de funcţionare</t>
  </si>
  <si>
    <t>37.02.04</t>
  </si>
  <si>
    <t>Sume primite din Fondul de Solidaritate al Uniunii Europene</t>
  </si>
  <si>
    <t>37.02.05</t>
  </si>
  <si>
    <t>Alte transferuri voluntare</t>
  </si>
  <si>
    <t>37.02.50</t>
  </si>
  <si>
    <t>II. VENITURI DIN CAPITAL   (cod 39.02)</t>
  </si>
  <si>
    <t>00.15</t>
  </si>
  <si>
    <t>Venituri din valorificarea unor bunuri (cod39.02.01+39.02.03+39.02.04+39.02.07+39.02.10)</t>
  </si>
  <si>
    <t>39.02</t>
  </si>
  <si>
    <t>Venituri din valorificarea unor bunuri ale institutiilor publice</t>
  </si>
  <si>
    <t>39.02.01</t>
  </si>
  <si>
    <t>Venituri din vanzarea locuintelor construite din fondurile statului</t>
  </si>
  <si>
    <t>39.02.03</t>
  </si>
  <si>
    <t>Venituri din privatizare</t>
  </si>
  <si>
    <t>39.02.04</t>
  </si>
  <si>
    <t>Venituri din vanzarea unor bunuri apartinand domeniului privat al statului sau al unitatilor administrativ-teritoriale**)</t>
  </si>
  <si>
    <t>39.02.07</t>
  </si>
  <si>
    <t>Depozite speciale pentru constructii de locuinte</t>
  </si>
  <si>
    <t>39.02.10</t>
  </si>
  <si>
    <t>III. OPERAŢIUNI FINANCIARE   (cod 40.02+41.02)</t>
  </si>
  <si>
    <t>00.16</t>
  </si>
  <si>
    <t>Încasări din rambursarea împrumuturilor acordate (cod 40.02.06+40.02.07+40.02.10+40.02.11+40.02.13+40.02.14+40.02.16+40.02.18+40.02.50)</t>
  </si>
  <si>
    <t>40.02</t>
  </si>
  <si>
    <t>Încasări din rambursarea împrumuturilor pentru înfiinţarea unor instituţii şi servicii publice de interes local sau a unor activităţi finanţate integral din venituri proprii</t>
  </si>
  <si>
    <t>40.02.06</t>
  </si>
  <si>
    <t>Încasări din rambursarea microcreditelor de la persoane fizice şi juridice</t>
  </si>
  <si>
    <t>40.02.07</t>
  </si>
  <si>
    <r>
      <t xml:space="preserve">Împrumuturi temporare din trezoreria statului </t>
    </r>
    <r>
      <rPr>
        <b/>
        <sz val="10"/>
        <rFont val="Arial"/>
        <family val="2"/>
      </rPr>
      <t>**)</t>
    </r>
  </si>
  <si>
    <t>40.02.10</t>
  </si>
  <si>
    <t xml:space="preserve">Sume din excedentul anului precedent pentru acoperirea golurilor temporare de casă ale secţiunii de funcţionare**) </t>
  </si>
  <si>
    <t>40.02.11</t>
  </si>
  <si>
    <t xml:space="preserve">Sume din excedentul anului precedent pentru acoperirea golurilor temporare de casǎ ale secţiunii de dezvoltare**) </t>
  </si>
  <si>
    <t>40.02.13</t>
  </si>
  <si>
    <t>Sume din excedentul bugetului local utilizate pentru finanţarea cheltuielilor secţiunii de dezvoltare**)</t>
  </si>
  <si>
    <t>40.02.14</t>
  </si>
  <si>
    <t>Sume primite în cadrul mecanismului decontării cererilor de plată*)</t>
  </si>
  <si>
    <t>40.02.16</t>
  </si>
  <si>
    <t>Sume din excedentul bugetului local utilizate pentru finanţarea cheltuielilor secţiunii de funcționare**)</t>
  </si>
  <si>
    <t>40.02.18</t>
  </si>
  <si>
    <t>Încasări din rambursarea altor împrumuturi acordate</t>
  </si>
  <si>
    <t>40.02.50</t>
  </si>
  <si>
    <t>Alte operaţiuni financiare (cod 41.02.05+41.02.14)</t>
  </si>
  <si>
    <t>Disponibilităţi rezervate pentru plăţi ale unităţilor de învăţământ special şi a altor instituţii publice de pe raza altor unităţi administrativ-teritoriale decât cea pe raza căreia îşi desfăşoară activitatea consiliul judeţean/ Consiliul General al Municipiului Bucureşti**)  (41.02.05.01+41.02.05.02)</t>
  </si>
  <si>
    <t>41.02.05</t>
  </si>
  <si>
    <t>Disponibilităţi rezervate pentru plăţi ale unităţilor de învăţământ special şi a altor instituţii publice de pe raza altor unităţi administrativ-teritoriale decât cea pe raza căreia îşi desfăşoară activitatea consiliul judeţean/ Consiliul General al Municipiului Bucureşti,pentru secţiunea de funcţionare**)</t>
  </si>
  <si>
    <t>41.02.05.01</t>
  </si>
  <si>
    <t>Disponibilităţi rezervate pentru plăţi ale unităţilor de învăţământ special şi a altor instituţii publice de pe raza altor unităţi administrativ-teritoriale decât cea pe raza căreia îşi desfăşoară activitatea consiliul judeţean/ Consiliul General al Municipiului Bucureşti,pentru secţiunea de dezvoltare**)</t>
  </si>
  <si>
    <t>41.02.05.02</t>
  </si>
  <si>
    <t>Sume alocate din Fondul de Dezvoltare și Investiții</t>
  </si>
  <si>
    <t>41.02.14</t>
  </si>
  <si>
    <t>IV.  SUBVENTII    (cod 00.18)</t>
  </si>
  <si>
    <t>00.17</t>
  </si>
  <si>
    <t>SUBVENTII DE LA ALTE NIVELE ALE ADMINISTRATIEI PUBLICE   (cod 42.02+43.02)</t>
  </si>
  <si>
    <t>00.18</t>
  </si>
  <si>
    <t>Subventii de la bugetul de stat (cod42.02.01+42.02.05+42.02.10+42.02.12 la 42.02.16+ 42.02.18+42.02.20 +42.02.21+42.02.28+42.02.29+42.02.32+42.02.33+42.02.34 + 42.02.35+42.02.40 la 42.02.42+ 42.02.45+42.02.51+42.02.52+42.02.54+42.02.55+42.02.62+42.02.65 la 42.02.67+42.02.69+42.02.73+42.02.77+42.02.79+42.02.80+42.02.81+42.02.82+42.02.84 la 42.02.86+42.02.87+42.02.88+42.02.89+42.02.90+42.02.91+42.02.92+42.02.93)</t>
  </si>
  <si>
    <t>42.02</t>
  </si>
  <si>
    <t xml:space="preserve"> Programul Termoficare (cod 42.02.01.01+42.02.01.02)
</t>
  </si>
  <si>
    <t>42.02.01</t>
  </si>
  <si>
    <t>Sume alocate de la bugetul de stat pentru Programul Termoficare</t>
  </si>
  <si>
    <t>42.02.01.01</t>
  </si>
  <si>
    <t>Sume alocate pentru Programul Termoficare din sumele obținute din vânzarea certificatelor de emisii de gaze cu efect de seră</t>
  </si>
  <si>
    <t>42.02.01.02</t>
  </si>
  <si>
    <t>Planuri si  regulamente de urbanism</t>
  </si>
  <si>
    <t>42.02.05</t>
  </si>
  <si>
    <t>Finanţarea acţiunilor privind reducerea riscului seismic al construcţiilor existente cu destinaţie de locuinţă</t>
  </si>
  <si>
    <t>42.02.10</t>
  </si>
  <si>
    <t>Subvenţii pentru reabilitarea termică a clădirilor de locuit</t>
  </si>
  <si>
    <t>42.02.12</t>
  </si>
  <si>
    <t>Subvenţii pentru finanţarea programelor multianuale prioritare de mediu şi gospodărire a apelor</t>
  </si>
  <si>
    <t>42.02.13</t>
  </si>
  <si>
    <t>Finanţarea unor cheltuieli de capital ale unităţilor de învăţământ preuniversitar</t>
  </si>
  <si>
    <t>42.02.14</t>
  </si>
  <si>
    <t xml:space="preserve">Subvenţii primite din Fondul Naţional de Dezvoltare **) </t>
  </si>
  <si>
    <t>42.02.15</t>
  </si>
  <si>
    <t>Subvenţii de la bugetul de stat către bugetele locale pentru finantarea investitiilor în sănătate(cod 42.02.16.01+42.02.16.02+42.02.16.03)</t>
  </si>
  <si>
    <t>42.02.16</t>
  </si>
  <si>
    <t>Subvenţii de la bugetul de stat către bugetele locale pentru finanţarea aparaturii medicale şi echipamentelor de comunicaţii în urgenţă în sănătate</t>
  </si>
  <si>
    <t>42.02.16.01</t>
  </si>
  <si>
    <t>Subvenţii de la bugetul de stat către bugetele locale pentru finanţarea reparaţiilor capitale în sănătate</t>
  </si>
  <si>
    <t>42.02.16.02</t>
  </si>
  <si>
    <t>Subvenţii de la bugetul de stat către bugetele locale pentru finanţarea altor investiţii în sănătate</t>
  </si>
  <si>
    <t>42.02.16.03</t>
  </si>
  <si>
    <t>Subvenţii din veniturile proprii ale Ministerului Sănătăţii către bugetele locale pentru finanţarea investiţiilor în sănătate (cod42.02.18.01+42.02.18.02+48.02.18.03)</t>
  </si>
  <si>
    <t>42.02.18</t>
  </si>
  <si>
    <t>Subvenţii din veniturile proprii ale Ministerului Sănătăţii către bugetele locale pentru finanţarea aparaturii medicale şi echipamentelor de comunicaţii în urgenţă în sănătate</t>
  </si>
  <si>
    <t>42.02.18.01</t>
  </si>
  <si>
    <t>Subvenţii din veniturile proprii ale Ministerului Sănătăţii către bugetele locale pentru finanţarea reparaţiilor capitale în sănătate</t>
  </si>
  <si>
    <t>42.02.18.02</t>
  </si>
  <si>
    <t>Subvenţii din veniturile proprii ale Ministerului Sănătăţii către bugetele locale pentru finanţarea altor investiţii în sănătate</t>
  </si>
  <si>
    <t>42.02.18.03</t>
  </si>
  <si>
    <t>Subventii de la bugetul de stat catre bugetele locale necesare sustinerii derularii proiectelor finantate din fonduri externe nerambursabile (FEN) postaderare***)</t>
  </si>
  <si>
    <t>42.02.20</t>
  </si>
  <si>
    <t xml:space="preserve">Alte drepturi pentru dizabilitate și adopție </t>
  </si>
  <si>
    <t>42.02.21</t>
  </si>
  <si>
    <t>Subventii primite din Fondul de Interventie**)</t>
  </si>
  <si>
    <t>42.02.28</t>
  </si>
  <si>
    <t>Finantarea  lucrărilor de cadastru imobiliar</t>
  </si>
  <si>
    <t>42.02.29</t>
  </si>
  <si>
    <t>Subvenții pentru compensarea creșterilor neprevizionate ale prețurilor la combustibili</t>
  </si>
  <si>
    <t>42.02.32</t>
  </si>
  <si>
    <t xml:space="preserve">Subvenții de la bugetul de stat pentru implementarea în parteneriat a proiectelor de infrastructură de transport </t>
  </si>
  <si>
    <t>42.02.33</t>
  </si>
  <si>
    <t>Finanțarea nationala</t>
  </si>
  <si>
    <t>42.02.33.01</t>
  </si>
  <si>
    <t>Finanțare externă nerambursabilă</t>
  </si>
  <si>
    <t>42.02.33.02</t>
  </si>
  <si>
    <t>Cheltuieli neeligibile</t>
  </si>
  <si>
    <t>42.02.33.03</t>
  </si>
  <si>
    <t xml:space="preserve">Subventii pentru acordarea ajutorului pentru încălzirea locuinței și a suplimentului pentru energie alocate pentru  consumul de combustibili solizi şi/sau petrolieri </t>
  </si>
  <si>
    <t>42.02.34</t>
  </si>
  <si>
    <t>Subvenţii din bugetul de stat pentru finanţarea unităţilor de asistenţă medico-sociale</t>
  </si>
  <si>
    <t>42.02.35</t>
  </si>
  <si>
    <t>Subventii de la bugetul de  stat catre bugetele locale pentru realizarea obiectivelor de investitii in turism</t>
  </si>
  <si>
    <t>42.02.40</t>
  </si>
  <si>
    <t>Subventii din bugetul de stat pentru finantarea sanatatii</t>
  </si>
  <si>
    <t>42.02.41</t>
  </si>
  <si>
    <t>Sume primite de administratiile locale în cadrul programelor FEGA implementate de APIA</t>
  </si>
  <si>
    <t>42.02.42</t>
  </si>
  <si>
    <t>Sume primite de administratiile locale în cadrul programelor finantate din Fondul Social European</t>
  </si>
  <si>
    <t>42.02.45</t>
  </si>
  <si>
    <t>Subventii primite de la bugetul de stat pentru finantarea unor programe de interes national (42.02.51.01+42.02.51.02)</t>
  </si>
  <si>
    <t>42.02.51</t>
  </si>
  <si>
    <t>Subventii primite de la bugetul de stat pentru finantarea unor programe de interes national, destinate sectiunii de functionare a bugetului local</t>
  </si>
  <si>
    <t>42.02.51.01</t>
  </si>
  <si>
    <t>Subventii primite de la bugetul de stat pentru finantarea unor programe de interes national, destinate sectiunii de dezvoltare a bugetului local</t>
  </si>
  <si>
    <t>42.02.51.02</t>
  </si>
  <si>
    <t>Subventii primite de la bugetul de stat pentru finantarea investitiilor pentru institutii publice de asistenta sociala si unitati de asistenta medico-sociale</t>
  </si>
  <si>
    <t>42.02.52</t>
  </si>
  <si>
    <t>Subvenţii pentru sprijinirea construirii de locuinţe</t>
  </si>
  <si>
    <t>42.02.54</t>
  </si>
  <si>
    <t>Subvenţii pentru finanţarea locuinţelor sociale</t>
  </si>
  <si>
    <t>42.02.55</t>
  </si>
  <si>
    <t>Sume alocate din bugetul de stat aferente corecţiilor financiare</t>
  </si>
  <si>
    <t>42.02.62</t>
  </si>
  <si>
    <t>Finanţarea Programului Naţional de Dezvoltare Locală</t>
  </si>
  <si>
    <t>42.02.65</t>
  </si>
  <si>
    <t>Subvenţii din bugetul de stat alocate conform contractelor încheiate cu direcţiile de sănătate publică</t>
  </si>
  <si>
    <t>42.02.66</t>
  </si>
  <si>
    <t>Subvenții din sume obținute în urma scoaterii la licitație a certificatelor de emisii de gaze cu efect de seră pentru finanțarea proiectelor de investiții</t>
  </si>
  <si>
    <t>42.02.67</t>
  </si>
  <si>
    <t>Subvenţii de la bugetul de stat către bugetele locale necesare susţinerii derulării proiectelor finanţate din fonduri externe nerambursabile (FEN) postaderare aferete perioadei de programare 2014-2020****)</t>
  </si>
  <si>
    <t>42.02.69</t>
  </si>
  <si>
    <t>Subvenții pentru realizarea activității de colectare, transport, depozitare și neutralizare a deșeurilor de origine animală</t>
  </si>
  <si>
    <t>42.02.73</t>
  </si>
  <si>
    <t>Subvenții primite în cadrul Programului stațiuni balneare</t>
  </si>
  <si>
    <t>42.02.77</t>
  </si>
  <si>
    <t>Subvenții pentru finanțarea liceelor tehnologice cu profil preponderent agricol (cod 42.02.79.01+42.02.79.02)</t>
  </si>
  <si>
    <t>42.02.79</t>
  </si>
  <si>
    <t>Subvenții pentru finanțarea liceelor tehnologice cu profil preponderent agricol, pentru sectiunea de funcționare</t>
  </si>
  <si>
    <t>42.02.79.01</t>
  </si>
  <si>
    <t>Subvenții pentru finanțarea liceelor tehnologice cu profil preponderent agricol, pentru sectiunea de dezvoltare</t>
  </si>
  <si>
    <t>42.02.79.02</t>
  </si>
  <si>
    <t>Subvenții de la bugetul de stat pentru decontarea cheltuielilor pentru carantina</t>
  </si>
  <si>
    <t>42.02.80</t>
  </si>
  <si>
    <t>Sume alocate pentru indemnizații aferente suspendării temporare a contractului de activitate sportivă</t>
  </si>
  <si>
    <t>42.02.81</t>
  </si>
  <si>
    <t>Sume alocate pentru stimulentul de risc</t>
  </si>
  <si>
    <t>42.02.82</t>
  </si>
  <si>
    <t>Sume aferente Programului de finanțare Fondul de acțiune în domeniul managementului energiei durabile</t>
  </si>
  <si>
    <t>42.02.84</t>
  </si>
  <si>
    <t>Subvenții pentru achitarea serviciilor prestate, bunurilor livrate sau lucrărilor executate precum și plata altor cheltuieli eligibile aferente proiectelor finanțate din Fondul de Dezvoltare și Investiții</t>
  </si>
  <si>
    <t>42.02.85</t>
  </si>
  <si>
    <t>Subvenții de la bugetul de stat către locale pentru decontarea serviciilor aferentemăsurilor de prevenire și combatere a atacurilor exemplarelor de urs brun</t>
  </si>
  <si>
    <t>42.02.86</t>
  </si>
  <si>
    <t>Subvenții de la bugetul de stat către bugetele locale pentru Programul național de investiții „Anghel Saligny”</t>
  </si>
  <si>
    <t>42.02.87</t>
  </si>
  <si>
    <t>Alocări de sume din PNRR aferente asistenței financiare nerambursabile ( cod 42.02.88 01 la 42.02.88.03)</t>
  </si>
  <si>
    <t>42.02.88</t>
  </si>
  <si>
    <t>Fonduri europene nerambursabile</t>
  </si>
  <si>
    <t>42.02.88.01</t>
  </si>
  <si>
    <t>Finantare publica naționala</t>
  </si>
  <si>
    <t>42.02.88.02</t>
  </si>
  <si>
    <t>Sume aferente TVA</t>
  </si>
  <si>
    <t>42.02.88.03</t>
  </si>
  <si>
    <t>Alocări de sume din PNRR aferente componentei împrumuturi ( cod 42.02.89.01 la 42.02.89.03)</t>
  </si>
  <si>
    <t>42.02.89</t>
  </si>
  <si>
    <t>Fonduri din împrumut rambursabil</t>
  </si>
  <si>
    <t>42.02.89.01</t>
  </si>
  <si>
    <t>42.02.89.02</t>
  </si>
  <si>
    <t>42.02.89.03</t>
  </si>
  <si>
    <t xml:space="preserve">Sume alocate de către responsabilii de implementare a investiţiilor specifice locale din sume de la bugetul de stat aferente asistenței financiare nerambursabile a PNRR(cod 42.02.90.01 la 42.02.90.03) </t>
  </si>
  <si>
    <t>42.02.90</t>
  </si>
  <si>
    <t>42.02.90.01</t>
  </si>
  <si>
    <t>42.02.90.02</t>
  </si>
  <si>
    <t>42.02.90.03</t>
  </si>
  <si>
    <t xml:space="preserve">Sume alocate de către responsabilii de implementare a investiţiilor specifice locale din sume de la bugetul de stat aferente componentei împrumuturi a PNRR (cod 42.02.91.01 la 42.02.91.03) </t>
  </si>
  <si>
    <t>42.02.91</t>
  </si>
  <si>
    <t>42.02.91.01</t>
  </si>
  <si>
    <t>42.02.91.02</t>
  </si>
  <si>
    <t>42.02.91.03</t>
  </si>
  <si>
    <t>Subvenții de la bugetul de stat pentru implementarea proiectelor de infrastructură de transport ( cod 42.02.92.01 la 42.02.92.03)</t>
  </si>
  <si>
    <t>42.02.92</t>
  </si>
  <si>
    <t>42.02.92.01</t>
  </si>
  <si>
    <t>Finantare externa nerambursabila</t>
  </si>
  <si>
    <t>42.02.92.02</t>
  </si>
  <si>
    <t>42.02.92.03</t>
  </si>
  <si>
    <t>Subvenţii de la bugetul de stat necesare susţinerii derulării proiectelor finanţate din fonduri externe nerambursabile (FEN) postaderare, aferete perioadei de programare 2021-2027 ( cod 42.02.93.01+42.02.93.03)</t>
  </si>
  <si>
    <t>42.02.93</t>
  </si>
  <si>
    <t>Subvenţii de la bugetul de stat către bugetele locale necesare susţinerii derulării proiectelor finanțate din fondurile europene dedicate Afacerilor interne, pentru perioada de programare 2021 – 2027</t>
  </si>
  <si>
    <t>42.02.93.01</t>
  </si>
  <si>
    <t>Subvenţii de la bugetul de stat către bugetele locale necesare susţinerii derulării proiectelor finanţate din FEN postaderare, aferente perioadei de programare 2021-2027</t>
  </si>
  <si>
    <t>42.02.93.03</t>
  </si>
  <si>
    <t>43.02</t>
  </si>
  <si>
    <t>Subventii primite de la bugetele consiliilor judetene pentru protectia copilului</t>
  </si>
  <si>
    <t>43.02.01</t>
  </si>
  <si>
    <t xml:space="preserve">Subvenţii de la bugetul asigurărilor pentru şomaj către bugetele locale, pentru finanţarea programelor pentru ocuparea temporară a fortei de munca si subventionarea locurilor de munca </t>
  </si>
  <si>
    <t>43.02.04</t>
  </si>
  <si>
    <t>Subventii primite de  la alte bugete locale pentru instituţiile de asistenţă socială pentru persoanele cu handicap</t>
  </si>
  <si>
    <t>43.02.07</t>
  </si>
  <si>
    <t>Subvenţii primite  de la bugetele consiliilor locale şi judeţene pentru ajutoare  în situaţii de extremă dificultate  **)</t>
  </si>
  <si>
    <t>43.02.08</t>
  </si>
  <si>
    <t>Alte subventii primite de la administratia centrala pentru finantarea unor activitati</t>
  </si>
  <si>
    <t>43.02.20</t>
  </si>
  <si>
    <t>Sume  primite de la Agenţia Naţională de Cadastru şi Publicitate Imobiliară</t>
  </si>
  <si>
    <t>43.02.21</t>
  </si>
  <si>
    <t>Subvenții primite din bugetul județului pentru clasele de învățământ special organizate în cadrul unităților de învățământ de masă</t>
  </si>
  <si>
    <t>43.02.23</t>
  </si>
  <si>
    <t>Subvenții primite din bugetele locale pentru clasele de învățământ de masă organizate în unitățile de învățământ special</t>
  </si>
  <si>
    <t>43.02.24</t>
  </si>
  <si>
    <t>Sume primite de la bugetul județului  pentru plata drepturilor de care beneficiază copiii cu cerințe educaționale speciale integrați în învățământul de masă</t>
  </si>
  <si>
    <t>43.02.30</t>
  </si>
  <si>
    <t>Sume alocate din bugetul AFIR, pentru susținerea proiectelor din PNDR 2014-2020****)</t>
  </si>
  <si>
    <t>43.02.31</t>
  </si>
  <si>
    <t>Sume alocate din bugetul ANCPI pentru finanțarea lucrărilor de înregistrare sistematică din cadrul Programului național de cadastru și carte funciară</t>
  </si>
  <si>
    <t>43.02.34</t>
  </si>
  <si>
    <t>Subvenții acordate în baza contractelor de parteneriat sau asociere ( cod 43.02.39.01+43.02.39.02)</t>
  </si>
  <si>
    <t>43.02.39</t>
  </si>
  <si>
    <t>Subvenții acordate în baza contractelor de parteneriat sau asociere, pentru secțiunea de funcționare</t>
  </si>
  <si>
    <t>43.02.39.01</t>
  </si>
  <si>
    <t>Subvenții acordate în baza contractelor de parteneriat sau asociere, pentru secțiunea de dezvoltare</t>
  </si>
  <si>
    <t>43.02.39.02</t>
  </si>
  <si>
    <t>Sume alocate pentru cheltuielile cu alocația de hrană și cu îndemnizația de cazare pentru personalul din serviciile sociale publice aflat în izolare preventivă la locul de muncă</t>
  </si>
  <si>
    <t>43.02.41</t>
  </si>
  <si>
    <t>Sume alocate din sumele obținute în urma scoaterii la licitație a certificatelor de emisii de gaze cu efect de seră pentru finanțarea proiectelor de investiții</t>
  </si>
  <si>
    <t>43.02.44</t>
  </si>
  <si>
    <t>Sume aferente investițiilor din Fondul pentru modernizare</t>
  </si>
  <si>
    <t>43.02.47</t>
  </si>
  <si>
    <t>45.02</t>
  </si>
  <si>
    <t>Fondul European de Dezvoltare Regionala (cod 45.02.01.02+45.02.01.04) *)</t>
  </si>
  <si>
    <t>45.02.01</t>
  </si>
  <si>
    <t>Sume primite în contul plăţilor efectuate în anii anteriori</t>
  </si>
  <si>
    <t>45.02.01.02</t>
  </si>
  <si>
    <t>Corecții financiare</t>
  </si>
  <si>
    <t>45.02.01.04</t>
  </si>
  <si>
    <t>Fondul Social European (cod 45.02.02.02+45.02.02.04) *)</t>
  </si>
  <si>
    <t>45.02.02</t>
  </si>
  <si>
    <t>45.02.02.02</t>
  </si>
  <si>
    <t>45.02.02.04</t>
  </si>
  <si>
    <t>Fondul de Coeziune (cod 45.02.03.02+45.02.03.04) *)</t>
  </si>
  <si>
    <t>45.02.03</t>
  </si>
  <si>
    <t>45.02.03.02</t>
  </si>
  <si>
    <t>45.02.03.04</t>
  </si>
  <si>
    <t>Fondul European Agricol de Dezvoltare Rurala (cod 45.02.04.01+45.02.04.02+45.02.04.03+45.02.04.04) *) ^)</t>
  </si>
  <si>
    <t>45.02.04</t>
  </si>
  <si>
    <t>Sume primite în contul plăţilor efectuate în anul curent</t>
  </si>
  <si>
    <t>45.02.04.01</t>
  </si>
  <si>
    <t>45.02.04.02</t>
  </si>
  <si>
    <t>Prefinanţare</t>
  </si>
  <si>
    <t>45.02.04.03</t>
  </si>
  <si>
    <t>45.02.04.04</t>
  </si>
  <si>
    <t>Fondul European pentru Pescuit (cod 45.02.05.02+45.02.05.04) *)</t>
  </si>
  <si>
    <t>45.02.05</t>
  </si>
  <si>
    <t>45.02.05.02</t>
  </si>
  <si>
    <t>45.02.05.04</t>
  </si>
  <si>
    <t>Instrumentul de Asistenta pentru Preaderare (cod 45.02.07.01+45.02.07.02+45.02.07.03+45.02.07.04) *)</t>
  </si>
  <si>
    <t>45.02.07</t>
  </si>
  <si>
    <t>45.02.07.01</t>
  </si>
  <si>
    <t>45.02.07.02</t>
  </si>
  <si>
    <t>45.02.07.03</t>
  </si>
  <si>
    <t>45.02.07.04</t>
  </si>
  <si>
    <t>Instrumentul European de Vecinatate si Parteneriat (cod 45.02.08.01+45.02.08.02+45.02.08.03+45.02.08.04)*)</t>
  </si>
  <si>
    <t>45.02.08</t>
  </si>
  <si>
    <t>45.02.08.01</t>
  </si>
  <si>
    <t>45.02.08.02</t>
  </si>
  <si>
    <t>45.02.08.03</t>
  </si>
  <si>
    <t>45.02.08.04</t>
  </si>
  <si>
    <t>Programe comunitare finantate in perioada 2007-2013  (cod 45.02.15.01+45.02.15.02+45.02.15.03+45.02.15.04) *)</t>
  </si>
  <si>
    <t>45.02.15</t>
  </si>
  <si>
    <t>45.02.15.01</t>
  </si>
  <si>
    <t>45.02.15.02</t>
  </si>
  <si>
    <t>45.02.15.03</t>
  </si>
  <si>
    <t>45.02.15.04</t>
  </si>
  <si>
    <t>Alte facilitati si instrumente postaderare (cod 45.02.16.01+45.02.16.02+45.02.16.03+45.02.16.04) *)</t>
  </si>
  <si>
    <t>45.02.16</t>
  </si>
  <si>
    <t>45.02.16.01</t>
  </si>
  <si>
    <t>45.02.16.02</t>
  </si>
  <si>
    <t>45.02.16.03</t>
  </si>
  <si>
    <t>45.02.16.04</t>
  </si>
  <si>
    <t>Mecanismul financiar SEE (cod 45.02.17.01+45.02.17.02+45.02.17.03+45.02.17.04) *)</t>
  </si>
  <si>
    <t>45.02.17</t>
  </si>
  <si>
    <t>45.02.17.01</t>
  </si>
  <si>
    <t>45.02.17.02</t>
  </si>
  <si>
    <t>45.02.17.03</t>
  </si>
  <si>
    <t>45.02.17.04</t>
  </si>
  <si>
    <t>Mecanismul financiar norvegian (cod 45.02.18.01+45.02.18.02+45.02.18.03+45.02.18.04) *)</t>
  </si>
  <si>
    <t>45.02.18</t>
  </si>
  <si>
    <t>45.02.18.01</t>
  </si>
  <si>
    <t>45.02.18.02</t>
  </si>
  <si>
    <t>45.02.18.03</t>
  </si>
  <si>
    <t>45.02.18.04</t>
  </si>
  <si>
    <t>Programul de cooperare elvetiano-roman vizand reducerea disparitatilor economice si sociale in cadrul Uniunii Europene extinse (cod 45.02.19.01+45.02.19.02+45.02.19.03+45.02.19.04) *)</t>
  </si>
  <si>
    <t>45.02.19</t>
  </si>
  <si>
    <t>45.02.19.01</t>
  </si>
  <si>
    <t>45.02.19.02</t>
  </si>
  <si>
    <t>Prefinantare</t>
  </si>
  <si>
    <t>45.02.19.03</t>
  </si>
  <si>
    <t>45.02.19.04</t>
  </si>
  <si>
    <t>Asistenţă tehnică pentru mecanismele financiare SEE (cod 45.02.20.01+45.02.20.02+45.02.20.03+45.02.20.04) *)</t>
  </si>
  <si>
    <t>45.02.20</t>
  </si>
  <si>
    <t>45.02.20.01</t>
  </si>
  <si>
    <t>45.02.20.02</t>
  </si>
  <si>
    <t>45.02.20.03</t>
  </si>
  <si>
    <t>45.02.20.04</t>
  </si>
  <si>
    <t>Fondul naţional pentru relaţii bilaterale aferent mecanismelor financiare SEE  (cod 45.02.21.01+45.02.21.02+45.02.21.03+45.02.21.04) *)</t>
  </si>
  <si>
    <t>45.02.21</t>
  </si>
  <si>
    <t>45.02.21.01</t>
  </si>
  <si>
    <t>45.02.21.02</t>
  </si>
  <si>
    <t>45.02.21.03</t>
  </si>
  <si>
    <t>45.02.21.04</t>
  </si>
  <si>
    <t>45.02.48</t>
  </si>
  <si>
    <t>45.02.48.01</t>
  </si>
  <si>
    <t>45.02.48.02</t>
  </si>
  <si>
    <t>45.02.48.03</t>
  </si>
  <si>
    <t>45.02.58</t>
  </si>
  <si>
    <t>45.02.58.01</t>
  </si>
  <si>
    <t>45.02.58.02</t>
  </si>
  <si>
    <t>45.02.58.03</t>
  </si>
  <si>
    <t>45.02.59</t>
  </si>
  <si>
    <t>45.02.59.01</t>
  </si>
  <si>
    <t>45.02.59.02</t>
  </si>
  <si>
    <t>45.02.59.03</t>
  </si>
  <si>
    <t>45.02.60</t>
  </si>
  <si>
    <t>45.02.60.01</t>
  </si>
  <si>
    <t>45.02.60.02</t>
  </si>
  <si>
    <t>45.02.60.03</t>
  </si>
  <si>
    <t>45.02.65</t>
  </si>
  <si>
    <t>45.02.65.01</t>
  </si>
  <si>
    <t>45.02.65.02</t>
  </si>
  <si>
    <t>45.02.65.03</t>
  </si>
  <si>
    <t>45.02.66</t>
  </si>
  <si>
    <t>45.02.66.01</t>
  </si>
  <si>
    <t>45.02.66.02</t>
  </si>
  <si>
    <t>45.02.66.03</t>
  </si>
  <si>
    <t>Alte sume primite de la UE ( cod 46.02.03+46.02.04+46.02.05)</t>
  </si>
  <si>
    <t>46.02</t>
  </si>
  <si>
    <t>Alte sume primite din fonduri de la Uniunea Europeană pentru programele operaționale finanțate în cadrul obiectivului convergență</t>
  </si>
  <si>
    <t>46.02.03</t>
  </si>
  <si>
    <t>Alte sume primite din fonduri de la Uniunea Europeană pentru programele operaţionale finanţate din cadrul financiar 2014-2020</t>
  </si>
  <si>
    <t>46.02.04</t>
  </si>
  <si>
    <t>Alte sume primite din fonduri europene în contul cheltuielilor devenite eligibile aferente PNRR</t>
  </si>
  <si>
    <t>46.02.05</t>
  </si>
  <si>
    <t>Sume în curs de distribuire</t>
  </si>
  <si>
    <t>47.02</t>
  </si>
  <si>
    <t>Sume încasate pentru bugetul local în contul unic, în curs de distribuire</t>
  </si>
  <si>
    <t>47.02.04</t>
  </si>
  <si>
    <t>Sume primite de la UE/alti donatori in contul platilor efectuate si prefinantari aferente cadrului financiar 2014-2020 ( cod 48.02.01 la  cod 48.02.05+48.02.11+48.02.12+48.02.15+48.02.19+48.02.32+48.02.33)</t>
  </si>
  <si>
    <t>48.02</t>
  </si>
  <si>
    <t xml:space="preserve">Fondul European de Dezvoltare Regională (FEDR) (cod 48.02.01.01+48.02.01.02+48.02.01.03) </t>
  </si>
  <si>
    <t>48.02.01</t>
  </si>
  <si>
    <t>48.02.01.01</t>
  </si>
  <si>
    <t>48.02.01.02</t>
  </si>
  <si>
    <t>48.02.01.03</t>
  </si>
  <si>
    <t xml:space="preserve">Fondul Social European (FSE)  (cod 48.02.02.01+48.02.02.02+48.02.02.03) </t>
  </si>
  <si>
    <t>48.02.02</t>
  </si>
  <si>
    <t>48.02.02.01</t>
  </si>
  <si>
    <t>48.02.02.02</t>
  </si>
  <si>
    <t>48.02.02.03</t>
  </si>
  <si>
    <t xml:space="preserve">Fondul de Coeziune (FC)  (cod 48.02.03.01+48.02.03.02+48.02.03.03) </t>
  </si>
  <si>
    <t>48.02.03</t>
  </si>
  <si>
    <t>48.02.03.01</t>
  </si>
  <si>
    <t>48.02.03.02</t>
  </si>
  <si>
    <t>48.02.03.03</t>
  </si>
  <si>
    <t xml:space="preserve">Fondul European Agricol de Dezvoltare Rurala  (FEADR)  (cod 48.02.04.01+48.02.04.02+48.02.04.03) </t>
  </si>
  <si>
    <t>48.02.04</t>
  </si>
  <si>
    <t>48.02.04.01</t>
  </si>
  <si>
    <t>48.02.04.02</t>
  </si>
  <si>
    <t>48.02.04.03</t>
  </si>
  <si>
    <t xml:space="preserve">Fondul European  pentru Pescuit și Afaceri Maritime ( FEPAM) (cod 48.02.05.01+48.02.05.02+48.02.05.03) </t>
  </si>
  <si>
    <t>48.02.05</t>
  </si>
  <si>
    <t>48.02.05.01</t>
  </si>
  <si>
    <t>48.02.05.02</t>
  </si>
  <si>
    <t>48.02.05.03</t>
  </si>
  <si>
    <t xml:space="preserve">Instrumentul de Asistenţă pentru Preaderare (IPA II) (cod 48.02.11.01+48.02.11.02+48.02.11.03) </t>
  </si>
  <si>
    <t>48.02.11</t>
  </si>
  <si>
    <t>48.02.11.01</t>
  </si>
  <si>
    <t>48.02.11.02</t>
  </si>
  <si>
    <t>48.02.11.03</t>
  </si>
  <si>
    <t xml:space="preserve">Instrumentul European de Vecinătate (ENI) (cod 48.02.12.01+48.02.12.02+48.02.12.03) </t>
  </si>
  <si>
    <t>48.02.12</t>
  </si>
  <si>
    <t>48.02.12.01</t>
  </si>
  <si>
    <t>48.02.12.02</t>
  </si>
  <si>
    <t>48.02.12.03</t>
  </si>
  <si>
    <t>Alte programe  comunitare finanțate în perioada 2014-2020 (APC) ( cod 48.02.15.01+48.02.15.02)</t>
  </si>
  <si>
    <t>48.02.15</t>
  </si>
  <si>
    <t>48.02.15.01</t>
  </si>
  <si>
    <t>48.02.15.02</t>
  </si>
  <si>
    <t xml:space="preserve">Mecanismul  pentru Interconectarea Europei(cod 48.02.19.01+48.02.19.02+48.02.19.03+48.02.19.04) </t>
  </si>
  <si>
    <t>48.02.19</t>
  </si>
  <si>
    <t>48.02.19.01</t>
  </si>
  <si>
    <t>48.02.19.02</t>
  </si>
  <si>
    <t>48.02.19.03</t>
  </si>
  <si>
    <t>Sume aferente alocărilor temporare de la bugetul de stat pe perioada indisponibilităților fondurilor externe nerambursabile</t>
  </si>
  <si>
    <t>48.02.19.04</t>
  </si>
  <si>
    <t>Fondul pentru relații bilaterale aferent Mecanismelor financiare Spaţiul Economic European și Norvegian 2014-2021(cod 48.02.32.01+48.02.32.02)</t>
  </si>
  <si>
    <t>48.02.32</t>
  </si>
  <si>
    <t>48.02.32.01</t>
  </si>
  <si>
    <t>48.02.32.02</t>
  </si>
  <si>
    <t>Asistență tehnică aferentă Mecanismelor financiare Spaţiul Economic European și Norvegian 2014-2021(cod 48.02.33.01+48.02.33.02)</t>
  </si>
  <si>
    <t>48.02.33</t>
  </si>
  <si>
    <t>48.02.33.01</t>
  </si>
  <si>
    <t>48.02.33.02</t>
  </si>
  <si>
    <t>TOTAL CHELTUIELI (cod 50.02+59.02+63.02+70.02+74.02+79.02)</t>
  </si>
  <si>
    <t>49.02</t>
  </si>
  <si>
    <t>Partea I-a SERVICII PUBLICE GENERALE   (cod 51.02+54.02+55.02+56.02)</t>
  </si>
  <si>
    <t>50.02</t>
  </si>
  <si>
    <t>Autoritati publice si actiuni externe   (cod 51.02.01)</t>
  </si>
  <si>
    <t>51.02</t>
  </si>
  <si>
    <t>Din total capitol:</t>
  </si>
  <si>
    <t>Autoritati executive si legislative   (cod 51.02.01.03)</t>
  </si>
  <si>
    <t>51.02.01</t>
  </si>
  <si>
    <t>Autorităţi executive</t>
  </si>
  <si>
    <t>51.02.01.03</t>
  </si>
  <si>
    <t>Alte servicii publice generale  (cod 54.02.05 la 54.02.07+54.02.10+54.02.50)</t>
  </si>
  <si>
    <t>54.02</t>
  </si>
  <si>
    <t>Fond de rezerva bugetara la dispozitia autoritatilor locale</t>
  </si>
  <si>
    <t>54.02.05</t>
  </si>
  <si>
    <t>Fond pentru garantarea împrumuturilor externe, contractate/garantate de stat</t>
  </si>
  <si>
    <t>54.02.06</t>
  </si>
  <si>
    <t>Fond pentru garantarea împrumuturilor externe, contractate/garantate de administraţiile publice locale</t>
  </si>
  <si>
    <t>54.02.07</t>
  </si>
  <si>
    <t>Servicii publice comunitare de evidenţă a persoanelor</t>
  </si>
  <si>
    <t>54.02.10</t>
  </si>
  <si>
    <t xml:space="preserve">Alte servicii publice generale </t>
  </si>
  <si>
    <t>54.02.50</t>
  </si>
  <si>
    <t xml:space="preserve">Tranzacţii privind datoria publică şi împrumuturi </t>
  </si>
  <si>
    <t>55.02</t>
  </si>
  <si>
    <t>Transferuri cu caracter general intre diferite nivele ale administratiei cod56.02.06+56.02.07+56.02.09)</t>
  </si>
  <si>
    <t>56.02</t>
  </si>
  <si>
    <t>Transferuri din bugetele consiliilor judeţene pentru finanţarea centrelor pentru protecţia copilului</t>
  </si>
  <si>
    <t>56.02.06</t>
  </si>
  <si>
    <t>Transferuri din bugetele locale pentru institutiile de asistenta sociala pentru persoanele cu handicap</t>
  </si>
  <si>
    <t>56.02.07</t>
  </si>
  <si>
    <t>Transferuri din bugetele locale către bugetul fondului de asigurări sociale de sănătate</t>
  </si>
  <si>
    <t>56.02.09</t>
  </si>
  <si>
    <t>Partea a II-a APARARE, ORDINE PUBLICA SI SIGURANTA NATIONALA    (cod 60.02+61.02)</t>
  </si>
  <si>
    <t>59.02</t>
  </si>
  <si>
    <t>Aparare    (cod 60.02.02)</t>
  </si>
  <si>
    <t>60.02</t>
  </si>
  <si>
    <t>Aparare nationala</t>
  </si>
  <si>
    <t>60.02.02</t>
  </si>
  <si>
    <t>Ordine publica si siguranta nationala   (cod 61.02.03+61.02.05+61.02.50)</t>
  </si>
  <si>
    <t>61.02</t>
  </si>
  <si>
    <t>Ordine publica    (cod 61.02.03.04)</t>
  </si>
  <si>
    <t>61.02.03</t>
  </si>
  <si>
    <t>Politie locala</t>
  </si>
  <si>
    <t>61.02.03.04</t>
  </si>
  <si>
    <t>Protectie civila şi protecţia contra incendiilor (protecţie civilă nonmilitară)</t>
  </si>
  <si>
    <t>61.02.05</t>
  </si>
  <si>
    <t>Alte cheltuieli în domeniul ordinii publice şi siguranţei naţionale</t>
  </si>
  <si>
    <t>61.02.50</t>
  </si>
  <si>
    <t>Partea a III-a CHELTUIELI SOCIAL-CULTURALE   (cod65.02+66.02+67.02+68.02)</t>
  </si>
  <si>
    <t>63.02</t>
  </si>
  <si>
    <t>Invatamant   (cod 65.02.03 la 65.02.05+65.02.07+65.02.11+65.02.12+65.02.13+65.02.50)</t>
  </si>
  <si>
    <t>65.02</t>
  </si>
  <si>
    <t>Învatamânt prescolar si primar   (cod 65.02.03.01+65.02.03.02)</t>
  </si>
  <si>
    <t>65.02.03</t>
  </si>
  <si>
    <t>Învatamânt prescolar</t>
  </si>
  <si>
    <t>65.02.03.01</t>
  </si>
  <si>
    <t>Învatamânt primar</t>
  </si>
  <si>
    <t>65.02.03.02</t>
  </si>
  <si>
    <t>Învatamânt secundar   (cod 65.02.04.01 la  65.02.04.03)</t>
  </si>
  <si>
    <t>65.02.04</t>
  </si>
  <si>
    <t xml:space="preserve">Învatamânt secundar inferior   </t>
  </si>
  <si>
    <t>65.02.04.01</t>
  </si>
  <si>
    <t xml:space="preserve">Învatamânt secundar superior   </t>
  </si>
  <si>
    <t>65.02.04.02</t>
  </si>
  <si>
    <t>Invatamant profesional</t>
  </si>
  <si>
    <t>65.02.04.03</t>
  </si>
  <si>
    <t>Învatamânt postliceal</t>
  </si>
  <si>
    <t>65.02.05</t>
  </si>
  <si>
    <t>Învatamânt  nedefinibil prin nivel    (cod 65.02.07.04)</t>
  </si>
  <si>
    <t>65.02.07</t>
  </si>
  <si>
    <t>Învatamânt special</t>
  </si>
  <si>
    <t>65.02.07.04</t>
  </si>
  <si>
    <t>Servicii auxiliare pentru educatie   (cod 65.02.11.03+65.02.11.30)</t>
  </si>
  <si>
    <t>65.02.11</t>
  </si>
  <si>
    <t xml:space="preserve">Internate si cantine pentru elevi </t>
  </si>
  <si>
    <t>65.02.11.03</t>
  </si>
  <si>
    <t>Alte servicii auxiliare</t>
  </si>
  <si>
    <t>65.02.11.30</t>
  </si>
  <si>
    <t xml:space="preserve"> Servicii educaționale  complementare  (cod 65.02.12.01)</t>
  </si>
  <si>
    <t>65.02.12</t>
  </si>
  <si>
    <t xml:space="preserve"> Școală după  școală</t>
  </si>
  <si>
    <t>65.02.12.01</t>
  </si>
  <si>
    <t>Învăţământ antepreșcolar</t>
  </si>
  <si>
    <t>65.02.13</t>
  </si>
  <si>
    <t>Alte cheltuieli în domeniul învatamântului</t>
  </si>
  <si>
    <t>65.02.50</t>
  </si>
  <si>
    <t>Sanatate    (cod 66.02.06+66.02.08+66.02.50)</t>
  </si>
  <si>
    <t>66.02</t>
  </si>
  <si>
    <t>Servicii  medicale in unitati sanitare cu paturi   (cod 66.02.06.01+66.02.06.03)</t>
  </si>
  <si>
    <t>66.02.06</t>
  </si>
  <si>
    <t>Spitale generale</t>
  </si>
  <si>
    <t>66.02.06.01</t>
  </si>
  <si>
    <t>Unităţi medico-sociale</t>
  </si>
  <si>
    <t>66.02.06.03</t>
  </si>
  <si>
    <t>Servicii de sanatate publica</t>
  </si>
  <si>
    <t>66.02.08</t>
  </si>
  <si>
    <t>Alte cheltuieli in domeniul sanatatii   (cod 66.02.50.50)</t>
  </si>
  <si>
    <t>66.02.50</t>
  </si>
  <si>
    <t>Alte institutii si actiuni sanitare</t>
  </si>
  <si>
    <t>66.02.50.50</t>
  </si>
  <si>
    <t>Cultura, recreere si religie   (cod 67.02.03+67.02.05+67.02.06+67.02.50)</t>
  </si>
  <si>
    <t>67.02</t>
  </si>
  <si>
    <t>Servicii culturale       (cod 67.02.03.02 la 67.02.03.08+67.02.03.12+67.02.03.30)</t>
  </si>
  <si>
    <t>67.02.03</t>
  </si>
  <si>
    <t>Biblioteci publice comunale, orasenesti, municipale</t>
  </si>
  <si>
    <t>67.02.03.02</t>
  </si>
  <si>
    <t>Muzee</t>
  </si>
  <si>
    <t>67.02.03.03</t>
  </si>
  <si>
    <t>Institutii publice de spectacole si concerte</t>
  </si>
  <si>
    <t>67.02.03.04</t>
  </si>
  <si>
    <t>Scoli populare de arta si meserii</t>
  </si>
  <si>
    <t>67.02.03.05</t>
  </si>
  <si>
    <t>Case de cultura</t>
  </si>
  <si>
    <t>67.02.03.06</t>
  </si>
  <si>
    <t>Camine culturale</t>
  </si>
  <si>
    <t>67.02.03.07</t>
  </si>
  <si>
    <t>Centre pentru  conservarea si promovarea culturii traditionale</t>
  </si>
  <si>
    <t>67.02.03.08</t>
  </si>
  <si>
    <t>Consolidarea si restaurarea monumentelor istorice</t>
  </si>
  <si>
    <t>67.02.03.12</t>
  </si>
  <si>
    <t>Alte servicii culturale</t>
  </si>
  <si>
    <t>67.02.03.30</t>
  </si>
  <si>
    <t>Servicii recreative si sportive   (cod 67.02.05.01 la 67.02.05.03)</t>
  </si>
  <si>
    <t>67.02.05</t>
  </si>
  <si>
    <t>Sport</t>
  </si>
  <si>
    <t>67.02.05.01</t>
  </si>
  <si>
    <t>Tineret</t>
  </si>
  <si>
    <t>67.02.05.02</t>
  </si>
  <si>
    <t>Intretinere gradini publice, parcuri, zone verzi, baze sportive si de agrement</t>
  </si>
  <si>
    <t>67.02.05.03</t>
  </si>
  <si>
    <t>Servicii religioase</t>
  </si>
  <si>
    <t>67.02.06</t>
  </si>
  <si>
    <t>Alte servicii în domeniile culturii, recreerii si religiei</t>
  </si>
  <si>
    <t>67.02.50</t>
  </si>
  <si>
    <t>Asigurari si asistenta sociala  (cod68.02.04+68.02.05+68.02.06+68.02.10+68.02.12+ 68.02.15+68.02.50)</t>
  </si>
  <si>
    <t>68.02</t>
  </si>
  <si>
    <t>Asistenta acordata persoanelor in varsta</t>
  </si>
  <si>
    <t>68.02.04</t>
  </si>
  <si>
    <t>Asistenta sociala in caz de boli si invaliditati    (cod 68.02.05.02)</t>
  </si>
  <si>
    <t>68.02.05</t>
  </si>
  <si>
    <t>Asistenta sociala  in  caz de invaliditate</t>
  </si>
  <si>
    <t>68.02.05.02</t>
  </si>
  <si>
    <t>Asistenta sociala pentru familie si copii</t>
  </si>
  <si>
    <t>68.02.06</t>
  </si>
  <si>
    <t>Ajutoare pentru locuinte</t>
  </si>
  <si>
    <t>68.02.10</t>
  </si>
  <si>
    <t>Unităţi de asistenţă medico-sociale</t>
  </si>
  <si>
    <t>68.02.12</t>
  </si>
  <si>
    <t>Prevenirea excluderii sociale    (cod 68.02.15.01+68.02.15.02)</t>
  </si>
  <si>
    <t>68.02.15</t>
  </si>
  <si>
    <t>Ajutor social</t>
  </si>
  <si>
    <t>68.02.15.01</t>
  </si>
  <si>
    <t>Cantine de ajutor social</t>
  </si>
  <si>
    <t>68.02.15.02</t>
  </si>
  <si>
    <t>Alte cheltuieli in domeniul asigurarilor si asistentei  sociale (cod 68.02.50.50)</t>
  </si>
  <si>
    <t>68.02.50</t>
  </si>
  <si>
    <t>Alte cheltuieli in domeniul  asistentei  sociale</t>
  </si>
  <si>
    <t>68.02.50.50</t>
  </si>
  <si>
    <t>Partea a IV-a  SERVICII SI DEZVOLTARE PUBLICA, LOCUINTE, MEDIU SI APE (cod 70.02+74.02)</t>
  </si>
  <si>
    <t>Locuinte, servicii si dezvoltare publica   (cod 70.02.03+70.02.05 la 70.02.07+70.02.50)</t>
  </si>
  <si>
    <t>70.02</t>
  </si>
  <si>
    <t>Locuinte   (cod 70.02.03.01+70.02.03.30)</t>
  </si>
  <si>
    <t>70.02.03</t>
  </si>
  <si>
    <t>Dezvoltarea sistemului de locuinte</t>
  </si>
  <si>
    <t>70.02.03.01</t>
  </si>
  <si>
    <t>Alte cheltuieli in domeniul locuintelor</t>
  </si>
  <si>
    <t>70.02.03.30</t>
  </si>
  <si>
    <t>Alimentare cu apa si amenajari hidrotehnice   (cod 70.02.05.01+70.02.05.02)</t>
  </si>
  <si>
    <t>70.02.05</t>
  </si>
  <si>
    <t>Alimentare cu apa</t>
  </si>
  <si>
    <t>70.02.05.01</t>
  </si>
  <si>
    <t xml:space="preserve">Amenajari hidrotehnice </t>
  </si>
  <si>
    <t>70.02.05.02</t>
  </si>
  <si>
    <t xml:space="preserve">Iluminat public si electrificari </t>
  </si>
  <si>
    <t>70.02.06</t>
  </si>
  <si>
    <t>Alimentare cu gaze naturale in localitati</t>
  </si>
  <si>
    <t>70.02.07</t>
  </si>
  <si>
    <t xml:space="preserve">Alte servicii în domeniile locuintelor, serviciilor si dezvoltarii comunale </t>
  </si>
  <si>
    <t>70.02.50</t>
  </si>
  <si>
    <t>Protectia mediului   (cod 74.02.03+74.02.05+74.02.06+74.02.50)</t>
  </si>
  <si>
    <t>74.02</t>
  </si>
  <si>
    <t>Reducerea şi controlul poluării</t>
  </si>
  <si>
    <t>74.02.03</t>
  </si>
  <si>
    <t>Salubritate si gestiunea deseurilor   (cod 74.02.05.01+74.02.05.02)</t>
  </si>
  <si>
    <t>74.02.05</t>
  </si>
  <si>
    <t>Salubritate</t>
  </si>
  <si>
    <t>74.02.05.01</t>
  </si>
  <si>
    <t>Colectarea, tratarea si distrugerea deseurilor</t>
  </si>
  <si>
    <t>74.02.05.02</t>
  </si>
  <si>
    <t>Canalizarea si tratarea apelor reziduale</t>
  </si>
  <si>
    <t>74.02.06</t>
  </si>
  <si>
    <t>Alte servicii în domeniul protecției mediului</t>
  </si>
  <si>
    <t>74.02.50</t>
  </si>
  <si>
    <t>Partea a V-a ACTIUNI ECONOMICE   (cod 80.02+81.02+83.02+84.02+87.02)</t>
  </si>
  <si>
    <t>79.02</t>
  </si>
  <si>
    <t>Actiuni generale economice, comerciale si de munca   (cod 80.02.01+80.02.02)</t>
  </si>
  <si>
    <t>80.02</t>
  </si>
  <si>
    <t>Actiuni generale economice si comerciale   (cod 80.02.01.06 + 80.02.01.09 + 80.02.01.10 +80.02.01.30)</t>
  </si>
  <si>
    <t>80.02.01</t>
  </si>
  <si>
    <t>Prevenire si combatere inundatii si gheturi</t>
  </si>
  <si>
    <t>80.02.01.06</t>
  </si>
  <si>
    <t>Stimulare întreprinderi mici si mijlocii</t>
  </si>
  <si>
    <t>80.02.01.09</t>
  </si>
  <si>
    <t>Programe de dezvoltare regionala  si sociala</t>
  </si>
  <si>
    <t>80.02.01.10</t>
  </si>
  <si>
    <t>Alte cheltuieli pentru actiuni generale economice si comerciale</t>
  </si>
  <si>
    <t>80.02.01.30</t>
  </si>
  <si>
    <t>Actiuni generale de munca ( cod 80.02.02.04)</t>
  </si>
  <si>
    <t>80.02.02</t>
  </si>
  <si>
    <t xml:space="preserve">Masuri active pentru combaterea somajului </t>
  </si>
  <si>
    <t>80.02.02.04</t>
  </si>
  <si>
    <t>Combustibili si energie   (cod 81.02.06+81.02.07+81.02.50)</t>
  </si>
  <si>
    <t>81.02</t>
  </si>
  <si>
    <t>Energie termica</t>
  </si>
  <si>
    <t>81.02.06</t>
  </si>
  <si>
    <t>Alti combustibili</t>
  </si>
  <si>
    <t>81.02.07</t>
  </si>
  <si>
    <t>Alte cheltuieli privind combustibili si energia</t>
  </si>
  <si>
    <t>81.02.50</t>
  </si>
  <si>
    <t>Agricultura, silvicultura, piscicultura si vanatoare  (cod 83.02.03+83.02.50)</t>
  </si>
  <si>
    <t>83.02</t>
  </si>
  <si>
    <t>Agricultura   (cod 83.02.03.03+83.02.03.07+83.02.03.30)</t>
  </si>
  <si>
    <t>83.02.03</t>
  </si>
  <si>
    <t>Protecţia plantelor şi carantină fitosanitară</t>
  </si>
  <si>
    <t>83.02.03.03</t>
  </si>
  <si>
    <t>Camere agricole</t>
  </si>
  <si>
    <t>83.02.03.07</t>
  </si>
  <si>
    <t xml:space="preserve">Alte cheltuieli în domeniul agriculturii </t>
  </si>
  <si>
    <t>83.02.03.30</t>
  </si>
  <si>
    <t>Alte cheltuieli in domeniul agriculturii, silviculturii, pisciculturii si vanatorii</t>
  </si>
  <si>
    <t>83.02.50</t>
  </si>
  <si>
    <t>Transporturi   (cod 84.02.03+84.02.04+84.02.06+84.02.50)</t>
  </si>
  <si>
    <t>84.02</t>
  </si>
  <si>
    <t>Transport rutier   (cod 84.02.03.01 la 84.02.03.03)</t>
  </si>
  <si>
    <t>84.02.03</t>
  </si>
  <si>
    <t>Drumuri si poduri</t>
  </si>
  <si>
    <t>84.02.03.01</t>
  </si>
  <si>
    <t>Transport în comun</t>
  </si>
  <si>
    <t>84.02.03.02</t>
  </si>
  <si>
    <t xml:space="preserve">Strazi </t>
  </si>
  <si>
    <t>84.02.03.03</t>
  </si>
  <si>
    <t xml:space="preserve">Transport feroviar (cod 84.02.04.01) </t>
  </si>
  <si>
    <t>84.02.04</t>
  </si>
  <si>
    <t>Transport pe calea ferata</t>
  </si>
  <si>
    <t>84.02.04.01</t>
  </si>
  <si>
    <t>Transport aerian   (cod 84.02.06.01+ 84.02.06.02)</t>
  </si>
  <si>
    <t>84.02.06</t>
  </si>
  <si>
    <t>Aeroporturi</t>
  </si>
  <si>
    <t>84.02.06.01</t>
  </si>
  <si>
    <t>Aviatia civila</t>
  </si>
  <si>
    <t>84.02.06.02</t>
  </si>
  <si>
    <t>Alte cheltuieli în domeniul transporturilor</t>
  </si>
  <si>
    <t>84.02.50</t>
  </si>
  <si>
    <t>Alte actiuni economice   (cod 87.02.01+87.02.03 la 87.02.05+87.02.50)</t>
  </si>
  <si>
    <t>87.02</t>
  </si>
  <si>
    <t xml:space="preserve">Fondul Român de Dezvoltare Sociala </t>
  </si>
  <si>
    <t>87.02.01</t>
  </si>
  <si>
    <t>Zone libere</t>
  </si>
  <si>
    <t>87.02.03</t>
  </si>
  <si>
    <t>Turism</t>
  </si>
  <si>
    <t>87.02.04</t>
  </si>
  <si>
    <t>Proiecte de dezvoltare multifunctionale</t>
  </si>
  <si>
    <t>87.02.05</t>
  </si>
  <si>
    <t>Alte actiuni economice</t>
  </si>
  <si>
    <t>87.02.50</t>
  </si>
  <si>
    <t xml:space="preserve">Partea a-VII-a REZERVE, EXCEDENT / DEFICIT   </t>
  </si>
  <si>
    <t>96.02</t>
  </si>
  <si>
    <t xml:space="preserve">REZERVE </t>
  </si>
  <si>
    <t>97.02</t>
  </si>
  <si>
    <t>EXCEDENT     98.02.96 + 98.02.97</t>
  </si>
  <si>
    <t>98.02</t>
  </si>
  <si>
    <t>Excedentul secţiunii de funcţionare</t>
  </si>
  <si>
    <t>98.02.96</t>
  </si>
  <si>
    <t>Excedentul secţiunii de dezvoltare</t>
  </si>
  <si>
    <t>98.02.97</t>
  </si>
  <si>
    <r>
      <t>DEFICIT 1</t>
    </r>
    <r>
      <rPr>
        <vertAlign val="superscript"/>
        <sz val="10"/>
        <rFont val="Arial"/>
        <family val="2"/>
      </rPr>
      <t xml:space="preserve">) </t>
    </r>
    <r>
      <rPr>
        <sz val="10"/>
        <rFont val="Arial"/>
        <family val="2"/>
      </rPr>
      <t xml:space="preserve">        99.02.96 + 99.02.97</t>
    </r>
  </si>
  <si>
    <t>99.02</t>
  </si>
  <si>
    <t>Deficitul secţiunii de funcţionare</t>
  </si>
  <si>
    <t>99.02.96</t>
  </si>
  <si>
    <t>Deficitul secţiunii de dezvoltare</t>
  </si>
  <si>
    <t>99.02.97</t>
  </si>
  <si>
    <t>VENITURILE SECŢIUNII DE FUNCŢIONARE (cod 00.02+00.16+00.17) - TOTAL</t>
  </si>
  <si>
    <t>00.01 SF</t>
  </si>
  <si>
    <r>
      <t>VENITURI PROPRII (00.02-11.02-37.02</t>
    </r>
    <r>
      <rPr>
        <b/>
        <sz val="10"/>
        <rFont val="Arial"/>
        <family val="2"/>
      </rPr>
      <t>)</t>
    </r>
  </si>
  <si>
    <t>Impozit pe profit        (cod 01.02.01)</t>
  </si>
  <si>
    <t>Impozit pe profit de la agenţi economici ¹﴿</t>
  </si>
  <si>
    <t>A1.2.  IMPOZIT PE VENIT, PROFIT,  SI CASTIGURI DIN CAPITAL DE LA PERSOANE FIZICE (cod 03.02+04.02)</t>
  </si>
  <si>
    <t xml:space="preserve">Impozitul pe veniturile din transferul proprietatilor imobiliare din patrimoniul personal </t>
  </si>
  <si>
    <t>Venituri din prestari de servicii si alte activitati  (cod 33.02.08 + 33.02.10 + 33.02.12 +33.02.13+ 33.02.24 +33.02.26+33.02.27+33.02.28+33.02.33+33.02.50)</t>
  </si>
  <si>
    <t>Venituri din taxe administrative, eliberari permise   (cod 34.02.02+34.02.50)</t>
  </si>
  <si>
    <t>Diverse venituri (cod 36.02.01+36.02.05+36.02.06+36.02.11+36.02.14+36.02.50)</t>
  </si>
  <si>
    <t>Transferuri voluntare,  altele decat subventiile  (cod 37.02.01+37.02.03+37.02.50)</t>
  </si>
  <si>
    <t>Donatii si sponsorizari**)</t>
  </si>
  <si>
    <t>Încasări din rambursarea împrumuturilor acordate  (cod40.02.06+40.02.07+40.02.10+40.02.11+40.02.18+40.02.50)</t>
  </si>
  <si>
    <t>Împrumuturi temporare din trezoreria statului**)</t>
  </si>
  <si>
    <t>Alte operaţiuni financiare (cod 41.02.05)</t>
  </si>
  <si>
    <t>Disponibilităţi rezervate pentru plăţi ale unităţilor de învăţământ special şi a altor instituţii publice de pe raza altor unităţi administrativ-teritoriale decât cea pe raza căreia îşi desfăşoară activitatea consiliul judeţean/ Consiliul General al Municipiului Bucureşti**) cod 41.02.05.01</t>
  </si>
  <si>
    <t>Subventii de la bugetul de stat (cod 42.02.21+42.02.28+42.02.32+42.02.34 + 42.02.35 +42.02.41 + 42.02.42 + 42.02.45+42.02.51+42.02.54+42.02.66+42.02.73+42.02.79+42.02.80+42.02.81+42.02.82+42.02.86)</t>
  </si>
  <si>
    <t>Subventii primite de la bugetul de stat pentru finantarea unor programe de interes national (42.02.51.01)</t>
  </si>
  <si>
    <r>
      <t xml:space="preserve">Subvenţii pentru </t>
    </r>
    <r>
      <rPr>
        <sz val="10"/>
        <rFont val="Arial"/>
        <family val="2"/>
      </rPr>
      <t>sprijinirea construirii de locuinţe</t>
    </r>
  </si>
  <si>
    <t>Subvenții pentru finanțarea liceelor tehnologice cu profil preponderent agricol (cod 42.02.79.01)</t>
  </si>
  <si>
    <t>Subventii de la alte administratii   (cod 43.02.01+43.02.04+43.02.07+43.02.08+43.02.20+43.02.21+43.02.23+43.02.24+43.02.30+43.02.34+43.02.39+43.02.41)</t>
  </si>
  <si>
    <t>Subvenții acordate în baza contractelor de parteneriat sau asociere ( cod 43.02.39.01)</t>
  </si>
  <si>
    <t>CHELTUIELILE SECŢIUNII DE FUNCŢIONARE (cod 50.02 + 59.02 + 63.02 + 70.02 + 74.02 + 79.02)</t>
  </si>
  <si>
    <t>49.02 SF</t>
  </si>
  <si>
    <t>Transferuri cu caracter general intre diferite nivele ale administratiei (cod56.02.06+56.02.07+56.02.09)</t>
  </si>
  <si>
    <t>Transferuri din bugetele consiliilor judeţene pentru finanţarea centrelor  pentru protecţia copilului</t>
  </si>
  <si>
    <t>Servicii culturale  (cod 67.02.03.02 la 67.02.03.08+67.02.03.12+67.02.03.30)</t>
  </si>
  <si>
    <t>Asigurari si asistenta sociala (cod68.02.04+68.02.05+68.02.06+68.02.10+68.02.12+ 68.02.15+ 68.02.50)</t>
  </si>
  <si>
    <t>Actiuni generale economice, comerciale si de munca   (cod 80.02.01)</t>
  </si>
  <si>
    <t>Actiuni generale economice si comerciale   (cod 80.02.01.06 + 80.02.01.09 + 80.02.01.10 + 80.02.01.30)</t>
  </si>
  <si>
    <t xml:space="preserve">Partea VII-a. REZERVE, EXCEDENT / DEFICIT   </t>
  </si>
  <si>
    <t>EXCEDENT  98.02.96</t>
  </si>
  <si>
    <t>DEFICIT    99.02.96</t>
  </si>
  <si>
    <t>VENITURILE SECŢIUNII DE DEZVOLTARE (00.02+00.15+00.16+00.17+45.02+46.02+48.02) - TOTAL</t>
  </si>
  <si>
    <t>00.01 SD</t>
  </si>
  <si>
    <r>
      <t>VENITURII PROPRII (cod 00.02-11.02-37.02+00.15</t>
    </r>
    <r>
      <rPr>
        <b/>
        <sz val="10"/>
        <rFont val="Arial"/>
        <family val="2"/>
      </rPr>
      <t>)</t>
    </r>
  </si>
  <si>
    <t>I VENITURI CURENTE (cod 00.12)</t>
  </si>
  <si>
    <t>C. VENITURI NEFISCALE  ( 00.14)</t>
  </si>
  <si>
    <t>C2.  VANZARI DE BUNURI SI SERVICII   (cod36.02+37.02)</t>
  </si>
  <si>
    <t>Diverse venituri (cod 36.02.07+36.02.22+36.02.23+36.02.31+36.02.47)</t>
  </si>
  <si>
    <t>Transferuri voluntare,  altele decat subventiile  (cod 37.02.04+37.02.05)</t>
  </si>
  <si>
    <t>Venituri din valorificarea unor bunuri ( cod 39.02.01+39.02.03+39.02.04+39.02.07+39.02.10)</t>
  </si>
  <si>
    <t>Încasări din rambursarea împrumuturilor acordate  (cod 40.02.13+40.02.14+40.02.16)</t>
  </si>
  <si>
    <t xml:space="preserve">Sume din excedentul bugetului local utilizate pentru finanţarea cheltuielilor secţiunii de dezvoltare**) </t>
  </si>
  <si>
    <t>Disponibilităţi rezervate pentru plăţi ale unităţilor de învăţământ special şi a altor instituţii publice de pe raza altor unităţi administrativ-teritoriale decât cea pe raza căreia îşi desfăşoară activitatea consiliul judeţean/ Consiliul General al Municipiului Bucureşti**) cod 41.02.05.02</t>
  </si>
  <si>
    <t>Subventii de la bugetul de stat (cod 42.02.01+42.02.05+42.02.10+42.02.12 la 42.02.16+ 42.02.18+42.02.20+42.02.29+42.02.33+42.02.40+42.02.51+42.02.52+42.02.55+42.02.62+42.02.65+42.02.67+42.02.69+42.02.77+42.02.79+42.02.84+42.02.85+42.02.87+42.02.88+42.02.89+42.02.90+42.02.91+42.02.92+42.02.93)</t>
  </si>
  <si>
    <t>Subvenţii de la bugetul de stat către bugetele locale pentru finantarea investitiilor în sănătate (cod 42.02.16.01+42.02.16.02+42.02.16.03)</t>
  </si>
  <si>
    <t>Subvenţii din veniturile proprii ale Ministerului Sănătăţii către bugetele locale pentru finanţarea investiţiilor în sănătate (cod 42.02.18.01+42.02.18.02+48.02.18.03)</t>
  </si>
  <si>
    <t>Subventii primite de la bugetul de stat pentru finantarea unor programe de interes national (42.02.51.02)</t>
  </si>
  <si>
    <t xml:space="preserve">Subventii primite de la bugetul de stat pentru finantarea unor programe de interes national, destinate sectiunii de dezvoltare a bugetului local </t>
  </si>
  <si>
    <t>Subvenții pentru finanțarea liceelor tehnologice cu profil preponderent agricol (cod 42.02.79.02)</t>
  </si>
  <si>
    <t>Subvenții acordate în baza contractelor de parteneriat sau asociere ( cod 43.02.39.02)</t>
  </si>
  <si>
    <t>Programe comunitare finantate in perioada 2007-2013 (cod 45.02.15.01 + 45.02.15.02 + 45.02.15.03+45.02.15.04) *)</t>
  </si>
  <si>
    <t>CHELTUIELILE SECŢIUNII DE DEZVOLTARE (cod 50.02 + 59.02 + 63.02 + 70.02 +74.02+ 79.02)</t>
  </si>
  <si>
    <t xml:space="preserve">49.02 </t>
  </si>
  <si>
    <t>Partea I-a SERVICII PUBLICE GENERALE   (cod 51.02+54.02)</t>
  </si>
  <si>
    <t>Partea a III-a CHELTUIELI SOCIAL-CULTURALE   (cod 65.02+66.02+67.02+68.02)</t>
  </si>
  <si>
    <t>Invatamant   (cod 65.02.03 la 65.02.05+65.02.07+65.02.11+65.02.13+65.02.50)</t>
  </si>
  <si>
    <t>Servicii culturale (cod 67.02.03.02 la 67.02.03.08+67.02.03.12+67.02.03.30)</t>
  </si>
  <si>
    <t>Transporturi   (cod 84.02.03+84.02.06+84.02.50)</t>
  </si>
  <si>
    <t>Transport aerian   (cod  84.02.06.01+84.02.06.02)</t>
  </si>
  <si>
    <t xml:space="preserve">Partea VII-a. REZERVE, EXCEDENT / DEFICIT  </t>
  </si>
  <si>
    <t>EXCEDENT  98.02.97</t>
  </si>
  <si>
    <r>
      <t xml:space="preserve"> DEFICIT 2</t>
    </r>
    <r>
      <rPr>
        <vertAlign val="superscript"/>
        <sz val="10"/>
        <rFont val="Arial"/>
        <family val="2"/>
      </rPr>
      <t xml:space="preserve">) </t>
    </r>
    <r>
      <rPr>
        <sz val="10"/>
        <rFont val="Arial"/>
        <family val="2"/>
      </rPr>
      <t xml:space="preserve">   99.02.97</t>
    </r>
  </si>
  <si>
    <t>Centre pentru conservarea si promovarea culturii traditionale</t>
  </si>
  <si>
    <t>Creşe</t>
  </si>
  <si>
    <t>Alte cheltuieli in domeniul prevenirii excluderii sociale</t>
  </si>
  <si>
    <t xml:space="preserve">DEFICIT* </t>
  </si>
  <si>
    <t>Sume alocate din PNRR aferente componentei împrumuturi (cod 43.02.48.01 la 43.02.48.03)</t>
  </si>
  <si>
    <t>43.02.48</t>
  </si>
  <si>
    <t>43.02.48.01</t>
  </si>
  <si>
    <t>43.02.48.02</t>
  </si>
  <si>
    <t>43.02.48.03</t>
  </si>
  <si>
    <t>Sume alocate din PNRR aferente asistenței financiare nerambursabile         ( cod 43.02.49.01 la 43.02.49.03)</t>
  </si>
  <si>
    <t>43.02.49</t>
  </si>
  <si>
    <t>43.02.49.01</t>
  </si>
  <si>
    <t>43.02.49.02</t>
  </si>
  <si>
    <t>43.02.49.03</t>
  </si>
  <si>
    <t>45.02.49</t>
  </si>
  <si>
    <t>45.02.49.01</t>
  </si>
  <si>
    <t>45.02.49.02</t>
  </si>
  <si>
    <t>45.02.50</t>
  </si>
  <si>
    <t>45.02.50.01</t>
  </si>
  <si>
    <t>45.02.50.02</t>
  </si>
  <si>
    <t>45.02.51</t>
  </si>
  <si>
    <t>45.02.51.01</t>
  </si>
  <si>
    <t>45.02.51.02</t>
  </si>
  <si>
    <t>45.02.53</t>
  </si>
  <si>
    <t>45.02.53.01</t>
  </si>
  <si>
    <t>45.02.53.02</t>
  </si>
  <si>
    <t>Sume primite de la UE/alti donatori in contul platilor efectuate si prefinantari (cod 45.02.01 la 45.02.05 +45.02.07+45.02.08+45.02.15 la 45.02.21+45.02.48+45.02.49+45.02.50+45.02.51+45.02.53+45.02.58+45.02.59+45.02.60+45.02.65+45.02.66)</t>
  </si>
  <si>
    <t>Sume alocate din bugetul AFIR, pentru susținerea proiectelor din PS 2023-2027</t>
  </si>
  <si>
    <t>43.02.50</t>
  </si>
  <si>
    <t>Subventii de la alte administratii   (cod43.02.01+43.02.04+ 43.02.07+43.02.08+43.02.20+43.02.21+43.02.23+43.02.24+43.02.30 + 43.02.31+43.02.34+43.02.39+43.02.41+43.02.44+43.02.47+43.02.48+43.02.49+43.02.50)</t>
  </si>
  <si>
    <t>Subventii de la alte administratii   (cod  43.02.31+43.02.39+43.02.44+43.02.47+43.02.48+43.02.49+43.02.50)</t>
  </si>
  <si>
    <t>45.02.53.03</t>
  </si>
  <si>
    <t>Fondul European de Dezvoltare Regională (FEDR), aferent cadrului financiar 2021-2027 ( cod 45.02.48.01 la 45.02.48.03)*)</t>
  </si>
  <si>
    <t>Fondul Social European Plus (FSE+), aferent cadrului financiar 2021-2027 ( cod 45.02.49.01 +45.02.49.02)*)</t>
  </si>
  <si>
    <t>Fondul de Coeziune (FC), aferent cadrului financiar 2021-2027    (45.02.50.01+45.02.50.02)*)</t>
  </si>
  <si>
    <t>Fondul pentru o Tranziție Justă (FTJ), aferente cadrului financiar 2021-2027 (45.02.51.01+45.02.51.02)*)</t>
  </si>
  <si>
    <t>Fondul European Agricol de Dezvoltare Rurala (FEADR), aferent cadrului financiar 2023-2027 ( cod 45.02.53.01 la 45.02.53.03)*)</t>
  </si>
  <si>
    <t>Fondul pentru azil, migraţie şi integrare 2021-2027 (FAMI) ( Cod 45.02.58.01 la 45.02.58.03)*)</t>
  </si>
  <si>
    <t>Fondul pentru securitate internă 2021-2027 (FSI)( cod 45.02.59.01 la 45.02.59.03)*)</t>
  </si>
  <si>
    <t>Instrumentul de sprijin financiar pentru managementul frontierelor şi politica de vize 2021-2027 (IMFV) ( cod 45.02.60.01 la 45.02.60.03)*)</t>
  </si>
  <si>
    <t>Instrumentul de asistenţă pentru preaderare (IPA III) ( cod 42.02.65.01 la 42.02.65.03)*)</t>
  </si>
  <si>
    <t>Instrumentul de vecinătate, cooperare pentru dezvoltare şi cooperare internaţională - Europa globală (NDICI) ( cod 45.02.66.01 la 45.02.66.03)*)</t>
  </si>
  <si>
    <t>Fondul European de Dezvoltare Regională (FEDR) (cod 48.02.01.01+48.02.01.02+48.02.01.03) *)</t>
  </si>
  <si>
    <t>Fondul Social European (FSE)  (cod 48.02.02.01+48.02.02.02+48.02.02.03) *)</t>
  </si>
  <si>
    <t>Fondul de Coeziune (FC)  (cod 48.02.03.01+48.02.03.02+48.02.03.03) *)</t>
  </si>
  <si>
    <t>Fondul European Agricol de Dezvoltare Rurala  (FEADR)  (cod 48.02.04.01+48.02.04.02+48.02.04.03) *)</t>
  </si>
  <si>
    <t>Fondul European  pentru Pescuit și Afaceri Maritime ( FEPAM) (cod 48.02.05.01+48.02.05.02+48.02.05.03) *)</t>
  </si>
  <si>
    <t>Instrumentul de Asistenţă pentru Preaderare (IPA II) (cod 48.02.11.01+48.02.11.02+48.02.11.03) *)</t>
  </si>
  <si>
    <t>Instrumentul European de Vecinătate (ENI) (cod 48.02.12.01+48.02.12.02+48.02.12.03) *)</t>
  </si>
  <si>
    <t>Alte programe  comunitare finanțate în perioada 2014-2020 (APC) ( cod 48.02.15.01+48.02.15.02)*)</t>
  </si>
  <si>
    <t>Mecanismul  pentru Interconectarea Europei(cod 48.02.19.01+48.02.19.02+48.02.19.03+48.02.19.04) *)</t>
  </si>
  <si>
    <t>Fondul pentru relații bilaterale aferent Mecanismelor financiare Spaţiul Economic European și Norvegian 2014-2021(cod 48.02.32.01+48.02.32.02)*)</t>
  </si>
  <si>
    <t>Asistență tehnică aferentă Mecanismelor financiare Spaţiul Economic European și Norvegian 2014-2021(cod 48.02.33.01+48.02.33.02)*)</t>
  </si>
  <si>
    <t>JUDEŢUL:CONSTANTA</t>
  </si>
  <si>
    <t>Unitatea administrativ-teritorială: CONSTANTA</t>
  </si>
  <si>
    <t>BUGET 2024</t>
  </si>
  <si>
    <t>Prevederi anuale</t>
  </si>
  <si>
    <t>Unitatea administrativ - teritorială :CONSTANTA</t>
  </si>
  <si>
    <t>Unitatea administrativ - teritorială :MUNICIPIUL CONSTANTA</t>
  </si>
  <si>
    <t>MII LEI</t>
  </si>
  <si>
    <t xml:space="preserve">Finantare </t>
  </si>
  <si>
    <t xml:space="preserve">                     Finantare complementara</t>
  </si>
  <si>
    <t xml:space="preserve"> Venituri proprii</t>
  </si>
  <si>
    <t>de baza</t>
  </si>
  <si>
    <t>NR. CRT</t>
  </si>
  <si>
    <t>`</t>
  </si>
  <si>
    <t>Cheltuieli cu bunuri si servicii</t>
  </si>
  <si>
    <t xml:space="preserve">Cheltuieli de capital </t>
  </si>
  <si>
    <t>Proiecte din FEN/FSE</t>
  </si>
  <si>
    <t>Asistență socială CES</t>
  </si>
  <si>
    <t>Cheltuieli de personal</t>
  </si>
  <si>
    <t>Cheltuieli bunuri si servicii</t>
  </si>
  <si>
    <t>Alte cheltuieli/transferuri</t>
  </si>
  <si>
    <t>Ch. de capital</t>
  </si>
  <si>
    <t xml:space="preserve">GRĂDINIŢA CU PROGRAM PRELUNGIT 'ROBOŢEL' </t>
  </si>
  <si>
    <t>GRĂDINIŢA CU PROGRAM NORMAL 'ZUBEYDE HANIM'</t>
  </si>
  <si>
    <t>GRĂDINIŢA CU PROGRAM PRELUNGIT 'AMICII'</t>
  </si>
  <si>
    <t>GRĂDINIŢA CU PROGRAM PRELUNGIT 'CASUŢA DE TURTA DULCE'</t>
  </si>
  <si>
    <t>GRĂDINIŢA CU PROGRAM PRELUNGIT 'GULLIVER'</t>
  </si>
  <si>
    <t xml:space="preserve">GRĂDINIŢA CU PROGRAM PRELUNGIT 'LUMEA COPIILOR' </t>
  </si>
  <si>
    <t>GRĂDINIŢA CU PROGRAM PRELUNGIT 'LUMEA POVEŞTILOR'</t>
  </si>
  <si>
    <t xml:space="preserve">GRĂDINIŢA CU PROGRAM PRELUNGIT 'MUGUREL' </t>
  </si>
  <si>
    <t xml:space="preserve">GRĂDINIŢA CU PROGRAM PRELUNGIT NR.10 </t>
  </si>
  <si>
    <t>GRĂDINIŢA CU PROGRAM PRELUNGIT 'DUMBRAVA MINUNATĂ'</t>
  </si>
  <si>
    <t>GRĂDINIŢA CU PROGRAM PRELUNGIT NR.2 PITICI</t>
  </si>
  <si>
    <t>GRĂDINIŢA CU PROGRAM PRELUNGIT NR.33</t>
  </si>
  <si>
    <t xml:space="preserve">GRĂDINIŢA CU PROGRAM PRELUNGIT NR.42 </t>
  </si>
  <si>
    <t xml:space="preserve">GRĂDINIŢA CU PROGRAM PRELUNGIT NR.44 </t>
  </si>
  <si>
    <t xml:space="preserve">GRĂDINIŢA CU PROGRAM PRELUNGIT NR.45 </t>
  </si>
  <si>
    <t>GRĂDINIŢA CU PROGRAM PRELUNGIT AZUR</t>
  </si>
  <si>
    <t>GRĂDINIŢA CURCUBEUL MAGIC</t>
  </si>
  <si>
    <t xml:space="preserve">GRĂDINIŢA CU PROGRAM PRELUNGIT NR.57 </t>
  </si>
  <si>
    <t>GRĂDINIŢA CU PROGRAM PRELUNGIT NR.8</t>
  </si>
  <si>
    <t>GRĂDINIŢA CU PROGRAM PRELUNGIT NR.6</t>
  </si>
  <si>
    <t>GRĂDINIŢA CU PROGRAM PRELUNGIT 'PERLUŢELE MĂRII'</t>
  </si>
  <si>
    <t>GRĂDINIŢA CU PROGRAM PRELUNGIT 'STELUŢELE MĂRII'</t>
  </si>
  <si>
    <t>ŞCOALA GIMNAZIALA NR.33 'ANGHEL SALIGNY'</t>
  </si>
  <si>
    <t>ŞCOALA GIMNAZIALA NR. 40 'AUREL VLAICU'</t>
  </si>
  <si>
    <t>ŞCOALA GIMNAZIALA NR. 12 'B.P. HASDEU'</t>
  </si>
  <si>
    <t>ŞCOALA GIMNAZIALA NR.3 'CIPRIAN PORUMBESCU'</t>
  </si>
  <si>
    <t>ŞCOALA GIMNAZIALA NR. 23 'CONSTANTIN BRĂNCOVEANU'</t>
  </si>
  <si>
    <t>ŞCOALA GIMNAZIALA NR. 28 'DAN BARBILLIAN'</t>
  </si>
  <si>
    <t>ŞCOALA GIMNAZIALA NR. 38 'DIMITRIE CANTEMIR'</t>
  </si>
  <si>
    <t>ŞCOALA GIMNAZIALA NR. 43 'FERDINAND'</t>
  </si>
  <si>
    <t>ŞCOALA GIMNAZIALA NR. 30 'GHEORGHE ŢIŢEICA'</t>
  </si>
  <si>
    <t>ŞCOALA GIMNAZIALA NR. 22 'I.C. BRĂTIANU'</t>
  </si>
  <si>
    <t>ŞCOALA GIMNAZIALA NR. 24 'ION JALEA'</t>
  </si>
  <si>
    <t>ŞCOALA GIMNAZIALA NR. 17 'ION MINULESCU'</t>
  </si>
  <si>
    <t>ŞCOALA GIMNAZIALA NR. 18 'JEAN BART'</t>
  </si>
  <si>
    <t>ŞCOALA GIMNAZIALA NR. 29 'MIHAI VITEAZUL'</t>
  </si>
  <si>
    <t>ŞCOALA GIMNAZIALA NR. 10 'MIHAIL KOICIU'</t>
  </si>
  <si>
    <t>ŞCOALA GIMNAZIALA NR. 6 'NICOLAE TITULESCU'</t>
  </si>
  <si>
    <t>ŞCOALA GIMNAZIALA NR. 39 'NICOLAE TONITZA'</t>
  </si>
  <si>
    <t>ŞCOALA GIMNAZIALA NR.16 MARIN I. DOBROGIANU</t>
  </si>
  <si>
    <t>ŞCOALA GIMNAZIALA NR.37</t>
  </si>
  <si>
    <t>ŞCOALA GIMNAZIALA NR.8</t>
  </si>
  <si>
    <t>ŞCOALA GIMNAZIALA NR. 7 'REMUS OPREANU'</t>
  </si>
  <si>
    <t>COLEGIUL COMERCIAL 'CAROL I'</t>
  </si>
  <si>
    <t>COLEGIUL NAŢIONAL DE ARTE 'REGINA MARIA'</t>
  </si>
  <si>
    <t>COLEGIUL NAŢIONAL  'MIHAI EMINESCU'</t>
  </si>
  <si>
    <t>COLEGIUL NAŢIONAL  'MIRCEA CEL BĂTRÎN'</t>
  </si>
  <si>
    <t>COLEGIUL NAŢIONAL  PEDAGOGIC 'CONSTANTIN BRĂTESCU'</t>
  </si>
  <si>
    <t>LICEUL DE MARINA CONSTANTA</t>
  </si>
  <si>
    <t>LICEUL ENERGETIC CONSTANTA</t>
  </si>
  <si>
    <t>LICEUL TEHNOLOGIC 'PONTICA'</t>
  </si>
  <si>
    <t>LICEUL TEHNOLOGIC 'TOMIS'</t>
  </si>
  <si>
    <t>LICEUL TEHNOLOGIC 'C.A. ROSETTI'</t>
  </si>
  <si>
    <t>LICEUL TEHNOLOGIC "GHEORGHE MIRON COSTIN"</t>
  </si>
  <si>
    <t>LICEUL TEHNOLOGIC 'DIMITRIE LEONIDA'</t>
  </si>
  <si>
    <t>LICEUL ECONOMIC 'VIRGIL MADGEARU'</t>
  </si>
  <si>
    <t>LICEUL TEORETIC 'GEORGE EMIL PALADE'</t>
  </si>
  <si>
    <t>LICEUL TEHNOLOGIC 'GHEORGHE DUCA'</t>
  </si>
  <si>
    <t>LICEUL TEHNOLOGIC INDUSTRIAL DE ELECTROTEHNICĂ ŞI TELECOMUNICAŢII</t>
  </si>
  <si>
    <t>LICEUL TEHNOLOGIC'IOAN N. ROMAN'</t>
  </si>
  <si>
    <t>LICEUL CU PROGRAM SPORTIV 'NICOLAE ROTARU'</t>
  </si>
  <si>
    <t>LICEUL TEORETIC 'DECEBAL'</t>
  </si>
  <si>
    <t>LICEUL TEORETIC 'GEORGE CĂLINESCU'</t>
  </si>
  <si>
    <t>LICEUL TEORETIC 'LUCIAN BLAGA'</t>
  </si>
  <si>
    <t>LICEUL TEORETIC 'OVIDIUS'</t>
  </si>
  <si>
    <t>LICEUL TEORETIC 'TRAIAN'</t>
  </si>
  <si>
    <t>SEMINAR TEOLOGIC LICEAL ORTODOX</t>
  </si>
  <si>
    <t>TOTAL</t>
  </si>
  <si>
    <t>Buget local</t>
  </si>
  <si>
    <t xml:space="preserve">     Venituri proprii</t>
  </si>
  <si>
    <t>DENUMIREA UNITATII</t>
  </si>
  <si>
    <t>Transferuri</t>
  </si>
  <si>
    <t>Asistență socială</t>
  </si>
  <si>
    <t>SERVICIUL DE IMPOZITE SI TAXE CONSTANȚA</t>
  </si>
  <si>
    <t>MUZEUL DE ARTA POPULARA</t>
  </si>
  <si>
    <t>DIRECȚIA GENERALA DE ASISTENȚĂ SOCIALĂ</t>
  </si>
  <si>
    <t>SPITALUL CLINIC DE BOLI INFECTIOASE</t>
  </si>
  <si>
    <t>CLUB SPORTIV MUNICIPAL CONSTANTA</t>
  </si>
  <si>
    <t xml:space="preserve">TOTAL </t>
  </si>
  <si>
    <t>PREȘEDINTE ȘEDINȚĂ</t>
  </si>
  <si>
    <t xml:space="preserve">CONTRASEMNEAZĂ </t>
  </si>
  <si>
    <t xml:space="preserve">                                 SECRETAR GENERAL </t>
  </si>
  <si>
    <t xml:space="preserve">                         FULVIA- ANTONELA DINESCU</t>
  </si>
  <si>
    <t>Cheltuieli de capital</t>
  </si>
  <si>
    <t>Asistență socială/Transferuri</t>
  </si>
  <si>
    <t>Formular   ANEXA 4</t>
  </si>
  <si>
    <t xml:space="preserve"> PE CAPITOLE, SUBCAPITOLE ŞI PARAGRAFE PE ANUL  2024  </t>
  </si>
  <si>
    <t>JUDEŢUL:Constanta</t>
  </si>
  <si>
    <t>Anexa</t>
  </si>
  <si>
    <t>BUGETUL CREDITELOR  INTERNE</t>
  </si>
  <si>
    <t xml:space="preserve">PE ANUL 2024 </t>
  </si>
  <si>
    <t>SURSĂ DE FINANŢARE-TOTAL</t>
  </si>
  <si>
    <t>III. OPERAŢIUNI FINANCIARE   (cod 41.07)</t>
  </si>
  <si>
    <t>Alte operaţiuni financiare ( cod 41.07.02)</t>
  </si>
  <si>
    <t>41.07</t>
  </si>
  <si>
    <t>Sume aferente creditelor interne  (cod 41.07.02.01 la 41.07.02.04+41.07.02.16 +41.07.02.17+41.07.02.18+41.07.02.19+41.07.02.20)</t>
  </si>
  <si>
    <t>41.07.02</t>
  </si>
  <si>
    <t>Sume aferente creditelor interne</t>
  </si>
  <si>
    <t>41.07.02.01</t>
  </si>
  <si>
    <t xml:space="preserve">Sume aferente împrumuturilor contractate conform OUG nr.83/2021 pentru finanțarea cheltuielilor aflate în sarcina unităților/subdiviziunilor administrativ-teritoriale </t>
  </si>
  <si>
    <t>41.07.02.02</t>
  </si>
  <si>
    <t xml:space="preserve">Sume aferente împrumuturilor contractate conform OUG nr.83/2021 pentru finanțarea cheltuielilor aflate în sarcina altor entități decât unitățile/subdiviziunile administrativ-teritoriale </t>
  </si>
  <si>
    <t>41.07.02.03</t>
  </si>
  <si>
    <t>Sume aferente refinanțării creditelor interne</t>
  </si>
  <si>
    <t>41.07.02.04</t>
  </si>
  <si>
    <t>Sume aferente creditelor interne pentru finanțarea unor cheltuieli curente</t>
  </si>
  <si>
    <t>41.07.02.16</t>
  </si>
  <si>
    <t>Sume aferente împrumuturilor contractate de către unitățile administrativ-teritoriale conform OUG nr.24/2023</t>
  </si>
  <si>
    <t>41.07.02.17</t>
  </si>
  <si>
    <t>Sume aferente împrumuturilor contractate de unitățile administrativ-teritoriale conform OUG nr.24/2023, pentru finanțarea cheltuielilor aflate în sarcina asociațiilor de dezvoltare intercomunitară</t>
  </si>
  <si>
    <t>41.07.02.18</t>
  </si>
  <si>
    <t>Sume aferente împrumuturilor contractate conform OUG nr.92/2023, pentru finanțarea cheltuielilor aflate în sarcina unităților administrativ-teritoriale</t>
  </si>
  <si>
    <t>41.07.02.19</t>
  </si>
  <si>
    <t>Sume aferente împrumuturilor contractate conform OUG nr.92/2023, pentru finanțarea cheltuielilor aflate în sarcina asociațiilor de dezvoltare intercomunitară</t>
  </si>
  <si>
    <t>41.07.02.20</t>
  </si>
  <si>
    <t>TOTAL CHELTUIELI  (cod 50.07+59.07++63.07+70.07+74.07+79.07)</t>
  </si>
  <si>
    <t>Partea I-a SERVICII PUBLICE GENERALE(cod51.07+54.07)</t>
  </si>
  <si>
    <t>Autoritati publice si actiuni externe (cod 51.07.01)</t>
  </si>
  <si>
    <t>51.07</t>
  </si>
  <si>
    <t>Autorităţi executive si legislative (cod 51.07.01.03)</t>
  </si>
  <si>
    <t>51.07.01</t>
  </si>
  <si>
    <t>51.07.01.03</t>
  </si>
  <si>
    <t>Alte servicii publice generale  (cod 54.07.10+ 54.07.50)</t>
  </si>
  <si>
    <t>54.07</t>
  </si>
  <si>
    <t>54.07.10</t>
  </si>
  <si>
    <t>54.07.50</t>
  </si>
  <si>
    <t>Partea a II-a APARARE, ORDINE PUBLICA SI SIGURANTA NATIONALA    (cod 60.07+61.07)</t>
  </si>
  <si>
    <t>Aparare    (cod 60.07.02)</t>
  </si>
  <si>
    <t>60.07.02</t>
  </si>
  <si>
    <t>Ordine publica si siguranta nationala   (cod 61.07.03+61.07.05+61.07.50)</t>
  </si>
  <si>
    <t>Ordine publica    (cod 61.07.03.04)</t>
  </si>
  <si>
    <t>61.07.03</t>
  </si>
  <si>
    <t>61.07.03.04</t>
  </si>
  <si>
    <t>61.07.05</t>
  </si>
  <si>
    <t>61.07.50</t>
  </si>
  <si>
    <t>Partea a III-a CHELTUIELI SOCIAL-CULTURALE(cod 65.07+66.07+67.07+68.07)</t>
  </si>
  <si>
    <t>63.07</t>
  </si>
  <si>
    <t>Invatamant (cod 65.07.03 la cod 65.07.05+65.07.07+65.07.11+65.07.13+65.07.50)</t>
  </si>
  <si>
    <t>65.07</t>
  </si>
  <si>
    <t>Învatamânt prescolar si primar (cod 65.07.03.01+65.07.03.02)</t>
  </si>
  <si>
    <t>65.07.03</t>
  </si>
  <si>
    <t>65.07.03.01</t>
  </si>
  <si>
    <t>65.07.03.02</t>
  </si>
  <si>
    <t>Învatamânt secundar (cod 65.07.04.01+65.07.04.02+65.07.04.03)</t>
  </si>
  <si>
    <t>65.07.04</t>
  </si>
  <si>
    <t>65.07.04.01</t>
  </si>
  <si>
    <t>65.07.04.02</t>
  </si>
  <si>
    <t>65.07.04.03</t>
  </si>
  <si>
    <t>Învatamant postliceal</t>
  </si>
  <si>
    <t>65.07.05</t>
  </si>
  <si>
    <t>Învatamânt  nedefinibil prin nivel (cod 65.07.07.04)</t>
  </si>
  <si>
    <t>65.07.07</t>
  </si>
  <si>
    <t>65.07.07.04</t>
  </si>
  <si>
    <t>Servicii auxiliare pentru educatie   (cod 65.07.11.03+65.07.11.30)</t>
  </si>
  <si>
    <t>65.07.11</t>
  </si>
  <si>
    <t>65.07.11.03</t>
  </si>
  <si>
    <t>65.07.11.30</t>
  </si>
  <si>
    <t>Învățământ antepreșcolar</t>
  </si>
  <si>
    <t>65.07.13</t>
  </si>
  <si>
    <t>65.07.50</t>
  </si>
  <si>
    <t>Sanatate (66.07.06+66.07.08+66.07.50)</t>
  </si>
  <si>
    <t>66.07</t>
  </si>
  <si>
    <t>Servicii medicale in unitati sanitare cu paturi (cod 66.07.06.01+66.07.06.03)</t>
  </si>
  <si>
    <t>66.07.06</t>
  </si>
  <si>
    <t>66.07.06.01</t>
  </si>
  <si>
    <t>66.07.06.03</t>
  </si>
  <si>
    <t>66.07.08</t>
  </si>
  <si>
    <t>Alte cheltuieli in domeniul sanatatii (cod 66.07.50.50)</t>
  </si>
  <si>
    <t>66.07.50</t>
  </si>
  <si>
    <t>66.07.50.50</t>
  </si>
  <si>
    <t>Cultura, recreere si religie (cod 67.07.03+67.07.05+67.07.50)</t>
  </si>
  <si>
    <t>67.07</t>
  </si>
  <si>
    <t>Servicii culturale  (cod 67.07.03.02 la cod 67.07.03.08+67.07.03.12+67.07.03.30)</t>
  </si>
  <si>
    <t>67.07.03</t>
  </si>
  <si>
    <t>67.07.03.02</t>
  </si>
  <si>
    <t>67.07.03.03</t>
  </si>
  <si>
    <t>67.07.03.04</t>
  </si>
  <si>
    <t>67.07.03.05</t>
  </si>
  <si>
    <t>67.07.03.06</t>
  </si>
  <si>
    <t>67.07.03.07</t>
  </si>
  <si>
    <t>67.07.03.08</t>
  </si>
  <si>
    <t>67.07.03.12</t>
  </si>
  <si>
    <t>67.07.03.30</t>
  </si>
  <si>
    <t>Servicii recreative si sportive   (cod 67.07.05.01+67.07.05.02+67.07.05.03 )</t>
  </si>
  <si>
    <t>67.07.05</t>
  </si>
  <si>
    <t>67.07.05.01</t>
  </si>
  <si>
    <t>67.07.05.02</t>
  </si>
  <si>
    <t>67.07.05.03</t>
  </si>
  <si>
    <t>67.07.50</t>
  </si>
  <si>
    <t>Asigurari si asistenta sociala (cod 68.07.04+68.07.05+68.07.06+68.07.11+68.07.12+68.07.15+68.07.50)</t>
  </si>
  <si>
    <t>68.07</t>
  </si>
  <si>
    <t>68.07.04</t>
  </si>
  <si>
    <t>Asistenta sociala in caz de boli si invaliditati  (cod 68.07.05.02)</t>
  </si>
  <si>
    <t>68.07.05</t>
  </si>
  <si>
    <t>68.07.05.02</t>
  </si>
  <si>
    <t>68.07.06</t>
  </si>
  <si>
    <t>68.07.11</t>
  </si>
  <si>
    <t>68.07.12</t>
  </si>
  <si>
    <t>Prevenirea excluderii sociale (cod 68.07.15.02+68.07.15.50)</t>
  </si>
  <si>
    <t>68.07.15</t>
  </si>
  <si>
    <t>68.07.15.02</t>
  </si>
  <si>
    <t>68.07.15.50</t>
  </si>
  <si>
    <t>Alte cheltuieli in domeniul asigurarilor si asistentei  sociale( cod 68.07.50.50)</t>
  </si>
  <si>
    <t>68.07.50</t>
  </si>
  <si>
    <t>68.07.50.50</t>
  </si>
  <si>
    <t>Partea IV-a SERVICII SI DEZVOLTARE PUBLICA, LOCUINTE, MEDIU si APE (cod 70.07+74.07)</t>
  </si>
  <si>
    <t>Locuinte, servicii si dezvoltare publica  (cod 70.07.03+70.07.05 la 70.07.07+70.07.50)</t>
  </si>
  <si>
    <t>70.07</t>
  </si>
  <si>
    <t>Locuinte ( cod 70.07.03.01+70.07.03.30)</t>
  </si>
  <si>
    <t>70.07.03</t>
  </si>
  <si>
    <t>70.07.03.01</t>
  </si>
  <si>
    <t>70.07.03.30</t>
  </si>
  <si>
    <t>Alimentare cu apa si amenajari hidrotehnice (cod 70.07.05.01+70.07.05.02)</t>
  </si>
  <si>
    <t>70.07.05</t>
  </si>
  <si>
    <t>70.07.05.01</t>
  </si>
  <si>
    <t>70.07.05.02</t>
  </si>
  <si>
    <t>70.07.06</t>
  </si>
  <si>
    <t>70.07.07</t>
  </si>
  <si>
    <t>70.07.50</t>
  </si>
  <si>
    <t>Protectia mediului (cod 74.07.03+74.07.05+74.07.06+74.07.50)</t>
  </si>
  <si>
    <t>74.07</t>
  </si>
  <si>
    <t>74.07.03</t>
  </si>
  <si>
    <t>Salubritate si gestiunea deseurilor (cod 74.07.05.01+74.07.05.02)</t>
  </si>
  <si>
    <t>74.07.05</t>
  </si>
  <si>
    <t>74.07.05.01</t>
  </si>
  <si>
    <t>74.07.05.02</t>
  </si>
  <si>
    <t>74.07.06</t>
  </si>
  <si>
    <t>Alte servicii în domeniul protectiei mediului</t>
  </si>
  <si>
    <t>74.07.50</t>
  </si>
  <si>
    <t>Partea V-a ACTIUNI ECONOMICE(80.07+81.07+83.07++84.07+87.07)</t>
  </si>
  <si>
    <t>Actiuni generale economice, comerciale si de munca (cod 80.07.01 )</t>
  </si>
  <si>
    <t>80.07</t>
  </si>
  <si>
    <t>Actiuni generale economice si comerciale ( cod 80.07.01.06+80.07.01.10 +80.07.01.30)</t>
  </si>
  <si>
    <t>80.07.01</t>
  </si>
  <si>
    <t>80.07.01.06</t>
  </si>
  <si>
    <t>Programe de dezvoltare regională și socială</t>
  </si>
  <si>
    <t>80.07.01.10</t>
  </si>
  <si>
    <t>80.07.01.30</t>
  </si>
  <si>
    <t>Combustibil şi energie (cod 81.07.06+81.07.07+81.07.50 )</t>
  </si>
  <si>
    <t>81.07</t>
  </si>
  <si>
    <t>Energie termică</t>
  </si>
  <si>
    <t>81.07.06</t>
  </si>
  <si>
    <t>81.07.07</t>
  </si>
  <si>
    <t>81.07.50</t>
  </si>
  <si>
    <t>Agricultura, silvicultura, piscicultura si vanatoare  (cod 83.07.03)</t>
  </si>
  <si>
    <t>Agricultura   (cod 83.07.03.03+83.07.03.07+83.07.03.30)</t>
  </si>
  <si>
    <t>83.07.03</t>
  </si>
  <si>
    <t>83.07.03.03</t>
  </si>
  <si>
    <t>83.07.03.07</t>
  </si>
  <si>
    <t>83.07.03.30</t>
  </si>
  <si>
    <t>Transporturi (cod 84.07.03+ 84.07.06+84.07.50 )</t>
  </si>
  <si>
    <t>84.07</t>
  </si>
  <si>
    <t>Transport rutier (cod 84.07.03.01 la 84.07.03.03)</t>
  </si>
  <si>
    <t>84.07.03</t>
  </si>
  <si>
    <t>84.07.03.01</t>
  </si>
  <si>
    <t>84.07.03.02</t>
  </si>
  <si>
    <t>84.07.03.03</t>
  </si>
  <si>
    <t>Transport aerian (cod 84.07.06.02)</t>
  </si>
  <si>
    <t>84.07.06</t>
  </si>
  <si>
    <t>84.07.06.02</t>
  </si>
  <si>
    <t>84.07.50</t>
  </si>
  <si>
    <t>Alte actiuni economice   (cod 87.07.04 +87.07.05+87.07.50)</t>
  </si>
  <si>
    <t>87.07.04</t>
  </si>
  <si>
    <t>87.07.05</t>
  </si>
  <si>
    <t>87.07.50</t>
  </si>
  <si>
    <t>VII. REZERVE, EXCEDENT / DEFICIT (99.07)</t>
  </si>
  <si>
    <t>96.07</t>
  </si>
  <si>
    <t xml:space="preserve"> </t>
  </si>
  <si>
    <t>99.07</t>
  </si>
  <si>
    <t>SURSĂ DE FINANŢARE -SECȚIUNEA DE FUNCȚIONARE</t>
  </si>
  <si>
    <t>Sume aferente creditelor interne  (cod 41.07.02.04 +41.07.02.16)</t>
  </si>
  <si>
    <t>TOTAL CHELTUIELI -SECTIUNEA DE FUNCȚIONARE (cod 50.07+59.07++63.07+70.07+74.07+79.07)</t>
  </si>
  <si>
    <t>Actiuni generale economice si comerciale ( cod 80.07.01.06+80.07.01.10+80.07.01.30 )</t>
  </si>
  <si>
    <t>SURSĂ DE FINANŢARE -SECȚIUNEA DE DEZVOLTARE</t>
  </si>
  <si>
    <t>Sume aferente creditelor interne  (cod 41.07.02.01 la 41.07.02.03+41.07.02.17+41.07.02.18+41.07.02.19+41.07.02.20)</t>
  </si>
  <si>
    <t>TOTAL CHELTUIELI -SECTIUNIEA DE DEZVOLTARE (cod 50.07+59.07++63.07+70.07+74.07+79.07)</t>
  </si>
  <si>
    <t xml:space="preserve">BUGETELE INSTITUTIILOR DE INVATAMANT PARTICULAR  </t>
  </si>
  <si>
    <t xml:space="preserve"> LEI</t>
  </si>
  <si>
    <t xml:space="preserve">NR. </t>
  </si>
  <si>
    <t xml:space="preserve">    CHELTUIELI </t>
  </si>
  <si>
    <t>CHELTUIELI PENTRU</t>
  </si>
  <si>
    <t>CHELTUIELI</t>
  </si>
  <si>
    <t>CRT.</t>
  </si>
  <si>
    <t xml:space="preserve">   DE PERSONAL</t>
  </si>
  <si>
    <t>BUNURI SI SERVICII</t>
  </si>
  <si>
    <t>ASISTENTA SOCIALA</t>
  </si>
  <si>
    <t>BURSE</t>
  </si>
  <si>
    <t>GRADINITA GAMEX</t>
  </si>
  <si>
    <t>GRADINITA TOM SI JERRY JUNIOR</t>
  </si>
  <si>
    <t>GRADINITA CU PROGRAM PRELUNGIT PITICOT</t>
  </si>
  <si>
    <t>GRADINITA LA NOUVELLE GENERATION</t>
  </si>
  <si>
    <t>GRADINITA CASUTA DIN PADURE</t>
  </si>
  <si>
    <t>GRADINITA COMENIUS</t>
  </si>
  <si>
    <t>GRADINITA ADIA KINDERGARDEN</t>
  </si>
  <si>
    <t>SCOALA PRIMARA PETRE ISPIRESCU</t>
  </si>
  <si>
    <t>SCOALA PRIMARA NOUA GENERATIE</t>
  </si>
  <si>
    <t>SCOALA PRIMARA COLIBRI</t>
  </si>
  <si>
    <t>SCOALA GIMNAZIALA SPECTRUM</t>
  </si>
  <si>
    <t>SCOALA SF.  MARTIRI BRANCOVENI</t>
  </si>
  <si>
    <t>LICEUL TH. UCECOM SPIRU HARET</t>
  </si>
  <si>
    <t>LICEUL TEORETIC EDUCATIONAL CENTER</t>
  </si>
  <si>
    <t>LICEUL TEORETIC INTERNATIONAL DE INFORMATICA</t>
  </si>
  <si>
    <t>GRADINITA MINI LONDON</t>
  </si>
  <si>
    <t>SCOALA GIMNAZIALA WILHELM MOLDOVAN</t>
  </si>
  <si>
    <t>GRADINIȚA SANTA MARIA DEL MAR</t>
  </si>
  <si>
    <t>GRADINIȚA KITY BITY</t>
  </si>
  <si>
    <t>GRADINIȚA GREEN LAND</t>
  </si>
  <si>
    <t>GRADINITA LITTLE KIDS</t>
  </si>
  <si>
    <t>SCOALA GIMNAZIALA SCHOOL OF LONDON</t>
  </si>
  <si>
    <t>GRADINIȚA MICKEY&amp;MINNIES'CLUB</t>
  </si>
  <si>
    <t xml:space="preserve">    TOTAL</t>
  </si>
  <si>
    <t xml:space="preserve">    BUGETELE   INSTITUTIILOR  SUBORDONATE pe anul 2024</t>
  </si>
  <si>
    <t>ANEXA 5</t>
  </si>
</sst>
</file>

<file path=xl/styles.xml><?xml version="1.0" encoding="utf-8"?>
<styleSheet xmlns="http://schemas.openxmlformats.org/spreadsheetml/2006/main">
  <numFmts count="7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.0_);\(#,##0.0\)"/>
    <numFmt numFmtId="167" formatCode="#,##0.0"/>
    <numFmt numFmtId="168" formatCode="0.0"/>
    <numFmt numFmtId="169" formatCode="dd\ mmm"/>
    <numFmt numFmtId="170" formatCode="_(* #,##0.00_);_(* \(#,##0.00\);_(* \-??_);_(@_)"/>
    <numFmt numFmtId="171" formatCode="dd/mm/yy;@"/>
    <numFmt numFmtId="172" formatCode="_(* #,##0.00_);_(* \(#,##0.00\);_(* &quot;-&quot;??_);_(@_)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.0\ "/>
    <numFmt numFmtId="189" formatCode="00000"/>
    <numFmt numFmtId="190" formatCode="#,##0\ \ \ \ \ \ \ "/>
    <numFmt numFmtId="191" formatCode="&quot;$&quot;#,##0;\-&quot;$&quot;#,##0"/>
    <numFmt numFmtId="192" formatCode="&quot;$&quot;#,##0;[Red]\-&quot;$&quot;#,##0"/>
    <numFmt numFmtId="193" formatCode="&quot;$&quot;#,##0.00;\-&quot;$&quot;#,##0.00"/>
    <numFmt numFmtId="194" formatCode="&quot;$&quot;#,##0.00;[Red]\-&quot;$&quot;#,##0.00"/>
    <numFmt numFmtId="195" formatCode="_-&quot;$&quot;* #,##0_-;\-&quot;$&quot;* #,##0_-;_-&quot;$&quot;* &quot;-&quot;_-;_-@_-"/>
    <numFmt numFmtId="196" formatCode="_-&quot;$&quot;* #,##0.00_-;\-&quot;$&quot;* #,##0.00_-;_-&quot;$&quot;* &quot;-&quot;??_-;_-@_-"/>
    <numFmt numFmtId="197" formatCode="#,##0\ &quot;DM&quot;;\-#,##0\ &quot;DM&quot;"/>
    <numFmt numFmtId="198" formatCode="#,##0\ &quot;DM&quot;;[Red]\-#,##0\ &quot;DM&quot;"/>
    <numFmt numFmtId="199" formatCode="#,##0.00\ &quot;DM&quot;;\-#,##0.00\ &quot;DM&quot;"/>
    <numFmt numFmtId="200" formatCode="#,##0.00\ &quot;DM&quot;;[Red]\-#,##0.00\ &quot;DM&quot;"/>
    <numFmt numFmtId="201" formatCode="_-* #,##0\ &quot;DM&quot;_-;\-* #,##0\ &quot;DM&quot;_-;_-* &quot;-&quot;\ &quot;DM&quot;_-;_-@_-"/>
    <numFmt numFmtId="202" formatCode="_-* #,##0\ _D_M_-;\-* #,##0\ _D_M_-;_-* &quot;-&quot;\ _D_M_-;_-@_-"/>
    <numFmt numFmtId="203" formatCode="_-* #,##0.00\ &quot;DM&quot;_-;\-* #,##0.00\ &quot;DM&quot;_-;_-* &quot;-&quot;??\ &quot;DM&quot;_-;_-@_-"/>
    <numFmt numFmtId="204" formatCode="_-* #,##0.00\ _D_M_-;\-* #,##0.00\ _D_M_-;_-* &quot;-&quot;??\ _D_M_-;_-@_-"/>
    <numFmt numFmtId="205" formatCode="#,##0.000_);\(#,##0.000\)"/>
    <numFmt numFmtId="206" formatCode="_-* #,##0.0\ _D_M_-;\-* #,##0.0\ _D_M_-;_-* &quot;-&quot;??\ _D_M_-;_-@_-"/>
    <numFmt numFmtId="207" formatCode="_-* #,##0\ _D_M_-;\-* #,##0\ _D_M_-;_-* &quot;-&quot;??\ _D_M_-;_-@_-"/>
    <numFmt numFmtId="208" formatCode="_-* #,##0.000\ _D_M_-;\-* #,##0.000\ _D_M_-;_-* &quot;-&quot;??\ _D_M_-;_-@_-"/>
    <numFmt numFmtId="209" formatCode="_-* #,##0.0000\ _D_M_-;\-* #,##0.0000\ _D_M_-;_-* &quot;-&quot;??\ _D_M_-;_-@_-"/>
    <numFmt numFmtId="210" formatCode="_-* #,##0.00000\ _D_M_-;\-* #,##0.00000\ _D_M_-;_-* &quot;-&quot;??\ _D_M_-;_-@_-"/>
    <numFmt numFmtId="211" formatCode="0.000"/>
    <numFmt numFmtId="212" formatCode="0.0000"/>
    <numFmt numFmtId="213" formatCode="0.00000"/>
    <numFmt numFmtId="214" formatCode="0.0000000"/>
    <numFmt numFmtId="215" formatCode="0.000000"/>
    <numFmt numFmtId="216" formatCode="0.00000000"/>
    <numFmt numFmtId="217" formatCode="m/d/yy\ h:mm\ AM/PM"/>
    <numFmt numFmtId="218" formatCode="&quot;Da&quot;;&quot;Da&quot;;&quot;Nu&quot;"/>
    <numFmt numFmtId="219" formatCode="&quot;Adevărat&quot;;&quot;Adevărat&quot;;&quot;Fals&quot;"/>
    <numFmt numFmtId="220" formatCode="&quot;Activat&quot;;&quot;Activat&quot;;&quot;Dezactivat&quot;"/>
    <numFmt numFmtId="221" formatCode="[$-418]d\ mmmm\ yyyy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-T&amp;M"/>
      <family val="0"/>
    </font>
    <font>
      <b/>
      <sz val="16"/>
      <name val="Arial"/>
      <family val="2"/>
    </font>
    <font>
      <sz val="16"/>
      <name val="Arial"/>
      <family val="2"/>
    </font>
    <font>
      <vertAlign val="superscript"/>
      <sz val="10"/>
      <name val="Arial"/>
      <family val="2"/>
    </font>
    <font>
      <sz val="10"/>
      <name val="Arial (W1)"/>
      <family val="2"/>
    </font>
    <font>
      <u val="single"/>
      <sz val="10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color indexed="55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Arial"/>
      <family val="2"/>
    </font>
    <font>
      <b/>
      <sz val="11"/>
      <color indexed="8"/>
      <name val="Arial"/>
      <family val="0"/>
    </font>
    <font>
      <sz val="11"/>
      <color rgb="FF3F3F76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>
        <color indexed="8"/>
      </top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 style="medium"/>
      <right style="hair"/>
      <top style="hair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/>
      <right style="hair"/>
      <top style="hair"/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medium"/>
      <bottom style="thin">
        <color indexed="8"/>
      </bottom>
    </border>
    <border>
      <left style="thin">
        <color indexed="8"/>
      </left>
      <right style="hair">
        <color indexed="8"/>
      </right>
      <top style="medium"/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 style="medium"/>
    </border>
    <border>
      <left style="hair">
        <color indexed="8"/>
      </left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thin">
        <color indexed="8"/>
      </left>
      <right style="hair">
        <color indexed="8"/>
      </right>
      <top style="medium"/>
      <bottom style="hair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0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7" borderId="1" applyNumberFormat="0" applyAlignment="0" applyProtection="0"/>
    <xf numFmtId="0" fontId="50" fillId="22" borderId="6" applyNumberFormat="0" applyAlignment="0" applyProtection="0"/>
    <xf numFmtId="0" fontId="12" fillId="0" borderId="7" applyNumberFormat="0" applyFill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24" borderId="8" applyNumberFormat="0" applyAlignment="0" applyProtection="0"/>
    <xf numFmtId="0" fontId="15" fillId="20" borderId="9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</cellStyleXfs>
  <cellXfs count="63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20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 horizontal="left" vertical="center"/>
      <protection/>
    </xf>
    <xf numFmtId="0" fontId="0" fillId="0" borderId="0" xfId="65" applyFont="1" applyFill="1" applyAlignment="1">
      <alignment vertical="center"/>
      <protection/>
    </xf>
    <xf numFmtId="0" fontId="20" fillId="0" borderId="0" xfId="65" applyFont="1" applyFill="1" applyAlignment="1">
      <alignment horizontal="center" vertical="center"/>
      <protection/>
    </xf>
    <xf numFmtId="0" fontId="24" fillId="0" borderId="0" xfId="65" applyFont="1" applyFill="1" applyAlignment="1">
      <alignment vertical="center"/>
      <protection/>
    </xf>
    <xf numFmtId="0" fontId="25" fillId="0" borderId="0" xfId="0" applyFont="1" applyFill="1" applyAlignment="1">
      <alignment vertical="center"/>
    </xf>
    <xf numFmtId="0" fontId="0" fillId="0" borderId="0" xfId="66" applyFont="1" applyFill="1" applyBorder="1" applyAlignment="1">
      <alignment vertical="center"/>
      <protection/>
    </xf>
    <xf numFmtId="0" fontId="0" fillId="0" borderId="0" xfId="66" applyFont="1" applyFill="1" applyAlignment="1">
      <alignment vertical="center"/>
      <protection/>
    </xf>
    <xf numFmtId="0" fontId="20" fillId="0" borderId="0" xfId="65" applyFont="1" applyFill="1" applyAlignment="1">
      <alignment horizontal="left" vertical="center"/>
      <protection/>
    </xf>
    <xf numFmtId="0" fontId="0" fillId="0" borderId="0" xfId="65" applyFont="1" applyFill="1" applyBorder="1" applyAlignment="1">
      <alignment vertical="center"/>
      <protection/>
    </xf>
    <xf numFmtId="0" fontId="26" fillId="0" borderId="0" xfId="63" applyFont="1">
      <alignment/>
      <protection/>
    </xf>
    <xf numFmtId="0" fontId="26" fillId="0" borderId="0" xfId="61" applyFont="1">
      <alignment/>
      <protection/>
    </xf>
    <xf numFmtId="0" fontId="0" fillId="0" borderId="0" xfId="61" applyFont="1">
      <alignment/>
      <protection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63" applyFont="1">
      <alignment/>
      <protection/>
    </xf>
    <xf numFmtId="1" fontId="0" fillId="0" borderId="0" xfId="63" applyNumberFormat="1" applyFont="1">
      <alignment/>
      <protection/>
    </xf>
    <xf numFmtId="1" fontId="0" fillId="0" borderId="0" xfId="63" applyNumberFormat="1" applyFont="1" applyAlignment="1">
      <alignment horizontal="center"/>
      <protection/>
    </xf>
    <xf numFmtId="0" fontId="20" fillId="0" borderId="0" xfId="65" applyFont="1" applyAlignment="1">
      <alignment/>
      <protection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65" applyFont="1" applyFill="1" applyBorder="1" applyAlignment="1">
      <alignment horizontal="left" vertical="center"/>
      <protection/>
    </xf>
    <xf numFmtId="0" fontId="0" fillId="0" borderId="0" xfId="65" applyFont="1" applyFill="1" applyBorder="1" applyAlignment="1">
      <alignment horizontal="right" vertical="center"/>
      <protection/>
    </xf>
    <xf numFmtId="169" fontId="32" fillId="25" borderId="12" xfId="65" applyNumberFormat="1" applyFont="1" applyFill="1" applyBorder="1" applyAlignment="1">
      <alignment horizontal="left" vertical="center"/>
      <protection/>
    </xf>
    <xf numFmtId="0" fontId="20" fillId="0" borderId="13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26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65" applyFont="1" applyFill="1" applyBorder="1" applyAlignment="1">
      <alignment horizontal="left" vertical="center"/>
      <protection/>
    </xf>
    <xf numFmtId="0" fontId="0" fillId="0" borderId="14" xfId="65" applyFont="1" applyFill="1" applyBorder="1" applyAlignment="1">
      <alignment vertical="center"/>
      <protection/>
    </xf>
    <xf numFmtId="169" fontId="0" fillId="0" borderId="14" xfId="65" applyNumberFormat="1" applyFont="1" applyFill="1" applyBorder="1" applyAlignment="1">
      <alignment horizontal="left" vertical="center"/>
      <protection/>
    </xf>
    <xf numFmtId="0" fontId="34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49" fontId="0" fillId="0" borderId="14" xfId="65" applyNumberFormat="1" applyFont="1" applyFill="1" applyBorder="1" applyAlignment="1">
      <alignment horizontal="left" vertical="center"/>
      <protection/>
    </xf>
    <xf numFmtId="169" fontId="0" fillId="27" borderId="14" xfId="65" applyNumberFormat="1" applyFont="1" applyFill="1" applyBorder="1" applyAlignment="1">
      <alignment horizontal="left" vertical="center"/>
      <protection/>
    </xf>
    <xf numFmtId="0" fontId="0" fillId="27" borderId="0" xfId="0" applyFont="1" applyFill="1" applyAlignment="1">
      <alignment vertical="center"/>
    </xf>
    <xf numFmtId="3" fontId="20" fillId="0" borderId="13" xfId="0" applyNumberFormat="1" applyFont="1" applyFill="1" applyBorder="1" applyAlignment="1">
      <alignment vertical="center"/>
    </xf>
    <xf numFmtId="0" fontId="35" fillId="0" borderId="14" xfId="65" applyFont="1" applyFill="1" applyBorder="1" applyAlignment="1">
      <alignment vertical="center"/>
      <protection/>
    </xf>
    <xf numFmtId="0" fontId="0" fillId="0" borderId="14" xfId="65" applyFont="1" applyFill="1" applyBorder="1" applyAlignment="1">
      <alignment vertical="center" wrapText="1"/>
      <protection/>
    </xf>
    <xf numFmtId="0" fontId="0" fillId="0" borderId="14" xfId="65" applyFont="1" applyFill="1" applyBorder="1" applyAlignment="1">
      <alignment horizontal="left" vertical="center" wrapText="1"/>
      <protection/>
    </xf>
    <xf numFmtId="3" fontId="20" fillId="0" borderId="15" xfId="0" applyNumberFormat="1" applyFont="1" applyFill="1" applyBorder="1" applyAlignment="1">
      <alignment vertical="center"/>
    </xf>
    <xf numFmtId="0" fontId="0" fillId="0" borderId="16" xfId="65" applyFont="1" applyFill="1" applyBorder="1" applyAlignment="1">
      <alignment vertical="center"/>
      <protection/>
    </xf>
    <xf numFmtId="0" fontId="0" fillId="0" borderId="16" xfId="65" applyFont="1" applyFill="1" applyBorder="1" applyAlignment="1" quotePrefix="1">
      <alignment horizontal="left" vertical="center"/>
      <protection/>
    </xf>
    <xf numFmtId="0" fontId="0" fillId="0" borderId="0" xfId="0" applyFont="1" applyFill="1" applyAlignment="1">
      <alignment vertical="center"/>
    </xf>
    <xf numFmtId="171" fontId="0" fillId="0" borderId="14" xfId="65" applyNumberFormat="1" applyFont="1" applyFill="1" applyBorder="1" applyAlignment="1">
      <alignment horizontal="left" vertical="center"/>
      <protection/>
    </xf>
    <xf numFmtId="0" fontId="0" fillId="0" borderId="17" xfId="0" applyBorder="1" applyAlignment="1">
      <alignment vertical="center" wrapText="1"/>
    </xf>
    <xf numFmtId="169" fontId="0" fillId="0" borderId="14" xfId="65" applyNumberFormat="1" applyFont="1" applyFill="1" applyBorder="1" applyAlignment="1">
      <alignment horizontal="left"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65" applyFont="1" applyFill="1" applyBorder="1" applyAlignment="1">
      <alignment vertical="center"/>
      <protection/>
    </xf>
    <xf numFmtId="14" fontId="0" fillId="0" borderId="14" xfId="65" applyNumberFormat="1" applyFont="1" applyFill="1" applyBorder="1" applyAlignment="1">
      <alignment horizontal="left"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65" applyFont="1" applyFill="1" applyBorder="1" applyAlignment="1">
      <alignment vertical="center"/>
      <protection/>
    </xf>
    <xf numFmtId="14" fontId="0" fillId="0" borderId="14" xfId="65" applyNumberFormat="1" applyFont="1" applyFill="1" applyBorder="1" applyAlignment="1">
      <alignment horizontal="left" vertical="center"/>
      <protection/>
    </xf>
    <xf numFmtId="3" fontId="0" fillId="0" borderId="14" xfId="0" applyNumberFormat="1" applyFont="1" applyFill="1" applyBorder="1" applyAlignment="1">
      <alignment vertical="center"/>
    </xf>
    <xf numFmtId="0" fontId="35" fillId="0" borderId="14" xfId="0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left" vertical="center"/>
    </xf>
    <xf numFmtId="3" fontId="36" fillId="0" borderId="13" xfId="0" applyNumberFormat="1" applyFont="1" applyFill="1" applyBorder="1" applyAlignment="1">
      <alignment vertical="center"/>
    </xf>
    <xf numFmtId="0" fontId="0" fillId="26" borderId="14" xfId="0" applyFont="1" applyFill="1" applyBorder="1" applyAlignment="1">
      <alignment vertical="center"/>
    </xf>
    <xf numFmtId="0" fontId="0" fillId="26" borderId="14" xfId="65" applyFont="1" applyFill="1" applyBorder="1" applyAlignment="1">
      <alignment vertical="center"/>
      <protection/>
    </xf>
    <xf numFmtId="0" fontId="0" fillId="26" borderId="14" xfId="65" applyFont="1" applyFill="1" applyBorder="1" applyAlignment="1">
      <alignment horizontal="left" vertical="center"/>
      <protection/>
    </xf>
    <xf numFmtId="3" fontId="37" fillId="0" borderId="13" xfId="0" applyNumberFormat="1" applyFont="1" applyFill="1" applyBorder="1" applyAlignment="1">
      <alignment vertical="center"/>
    </xf>
    <xf numFmtId="0" fontId="0" fillId="0" borderId="14" xfId="65" applyFont="1" applyFill="1" applyBorder="1" applyAlignment="1">
      <alignment horizontal="left" vertical="center"/>
      <protection/>
    </xf>
    <xf numFmtId="3" fontId="0" fillId="0" borderId="13" xfId="0" applyNumberFormat="1" applyFont="1" applyFill="1" applyBorder="1" applyAlignment="1">
      <alignment vertical="center"/>
    </xf>
    <xf numFmtId="1" fontId="0" fillId="0" borderId="14" xfId="64" applyNumberFormat="1" applyFont="1" applyFill="1" applyBorder="1" applyAlignment="1">
      <alignment vertical="center"/>
      <protection/>
    </xf>
    <xf numFmtId="14" fontId="0" fillId="0" borderId="14" xfId="65" applyNumberFormat="1" applyFont="1" applyFill="1" applyBorder="1" applyAlignment="1">
      <alignment horizontal="left" vertical="center"/>
      <protection/>
    </xf>
    <xf numFmtId="1" fontId="0" fillId="0" borderId="18" xfId="64" applyNumberFormat="1" applyFont="1" applyFill="1" applyBorder="1" applyAlignment="1">
      <alignment horizontal="left" vertical="center" wrapText="1"/>
      <protection/>
    </xf>
    <xf numFmtId="1" fontId="0" fillId="0" borderId="17" xfId="64" applyNumberFormat="1" applyFont="1" applyFill="1" applyBorder="1" applyAlignment="1">
      <alignment horizontal="left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0" fontId="20" fillId="0" borderId="14" xfId="0" applyFont="1" applyFill="1" applyBorder="1" applyAlignment="1">
      <alignment vertical="center" wrapText="1"/>
    </xf>
    <xf numFmtId="0" fontId="20" fillId="0" borderId="14" xfId="65" applyFont="1" applyFill="1" applyBorder="1" applyAlignment="1">
      <alignment horizontal="left" vertical="center"/>
      <protection/>
    </xf>
    <xf numFmtId="0" fontId="0" fillId="0" borderId="14" xfId="0" applyFont="1" applyFill="1" applyBorder="1" applyAlignment="1">
      <alignment wrapText="1"/>
    </xf>
    <xf numFmtId="0" fontId="0" fillId="0" borderId="14" xfId="0" applyNumberFormat="1" applyFont="1" applyFill="1" applyBorder="1" applyAlignment="1">
      <alignment wrapText="1"/>
    </xf>
    <xf numFmtId="3" fontId="20" fillId="26" borderId="13" xfId="0" applyNumberFormat="1" applyFont="1" applyFill="1" applyBorder="1" applyAlignment="1">
      <alignment vertical="center"/>
    </xf>
    <xf numFmtId="0" fontId="0" fillId="26" borderId="14" xfId="0" applyFont="1" applyFill="1" applyBorder="1" applyAlignment="1">
      <alignment wrapText="1"/>
    </xf>
    <xf numFmtId="0" fontId="38" fillId="26" borderId="0" xfId="0" applyFont="1" applyFill="1" applyBorder="1" applyAlignment="1">
      <alignment/>
    </xf>
    <xf numFmtId="0" fontId="0" fillId="26" borderId="0" xfId="0" applyFont="1" applyFill="1" applyAlignment="1">
      <alignment vertical="center"/>
    </xf>
    <xf numFmtId="0" fontId="20" fillId="26" borderId="13" xfId="0" applyFont="1" applyFill="1" applyBorder="1" applyAlignment="1">
      <alignment vertical="center"/>
    </xf>
    <xf numFmtId="0" fontId="0" fillId="26" borderId="18" xfId="0" applyFont="1" applyFill="1" applyBorder="1" applyAlignment="1">
      <alignment vertical="center" wrapText="1"/>
    </xf>
    <xf numFmtId="0" fontId="0" fillId="26" borderId="14" xfId="59" applyFont="1" applyFill="1" applyBorder="1" applyAlignment="1">
      <alignment wrapText="1"/>
      <protection/>
    </xf>
    <xf numFmtId="0" fontId="0" fillId="0" borderId="14" xfId="0" applyFont="1" applyFill="1" applyBorder="1" applyAlignment="1">
      <alignment/>
    </xf>
    <xf numFmtId="0" fontId="2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20" fillId="0" borderId="2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left" vertical="center" wrapText="1"/>
    </xf>
    <xf numFmtId="49" fontId="20" fillId="0" borderId="13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 wrapText="1"/>
    </xf>
    <xf numFmtId="49" fontId="20" fillId="26" borderId="13" xfId="0" applyNumberFormat="1" applyFont="1" applyFill="1" applyBorder="1" applyAlignment="1">
      <alignment horizontal="left" vertical="center"/>
    </xf>
    <xf numFmtId="0" fontId="0" fillId="26" borderId="14" xfId="0" applyFont="1" applyFill="1" applyBorder="1" applyAlignment="1">
      <alignment horizontal="left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23" xfId="0" applyNumberFormat="1" applyFont="1" applyFill="1" applyBorder="1" applyAlignment="1">
      <alignment horizontal="center" vertical="center" wrapText="1"/>
    </xf>
    <xf numFmtId="49" fontId="2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/>
    </xf>
    <xf numFmtId="0" fontId="0" fillId="0" borderId="24" xfId="65" applyFont="1" applyFill="1" applyBorder="1" applyAlignment="1">
      <alignment horizontal="left" vertical="center"/>
      <protection/>
    </xf>
    <xf numFmtId="0" fontId="0" fillId="0" borderId="25" xfId="65" applyFont="1" applyFill="1" applyBorder="1" applyAlignment="1">
      <alignment horizontal="left" vertical="center"/>
      <protection/>
    </xf>
    <xf numFmtId="49" fontId="20" fillId="0" borderId="19" xfId="0" applyNumberFormat="1" applyFont="1" applyFill="1" applyBorder="1" applyAlignment="1">
      <alignment horizontal="left" vertical="center" wrapText="1"/>
    </xf>
    <xf numFmtId="0" fontId="20" fillId="0" borderId="25" xfId="65" applyFont="1" applyFill="1" applyBorder="1" applyAlignment="1">
      <alignment horizontal="left" vertical="center"/>
      <protection/>
    </xf>
    <xf numFmtId="49" fontId="20" fillId="26" borderId="19" xfId="0" applyNumberFormat="1" applyFont="1" applyFill="1" applyBorder="1" applyAlignment="1">
      <alignment horizontal="left" vertical="center" wrapText="1"/>
    </xf>
    <xf numFmtId="49" fontId="20" fillId="0" borderId="26" xfId="0" applyNumberFormat="1" applyFont="1" applyFill="1" applyBorder="1" applyAlignment="1">
      <alignment horizontal="left" vertical="center"/>
    </xf>
    <xf numFmtId="49" fontId="20" fillId="0" borderId="27" xfId="0" applyNumberFormat="1" applyFont="1" applyFill="1" applyBorder="1" applyAlignment="1">
      <alignment horizontal="center" vertical="center" wrapText="1"/>
    </xf>
    <xf numFmtId="49" fontId="20" fillId="0" borderId="26" xfId="0" applyNumberFormat="1" applyFont="1" applyFill="1" applyBorder="1" applyAlignment="1">
      <alignment horizontal="center" vertical="center" wrapText="1"/>
    </xf>
    <xf numFmtId="0" fontId="0" fillId="0" borderId="12" xfId="65" applyFont="1" applyFill="1" applyBorder="1" applyAlignment="1">
      <alignment horizontal="left" vertical="center"/>
      <protection/>
    </xf>
    <xf numFmtId="49" fontId="20" fillId="0" borderId="15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6" xfId="65" applyFont="1" applyFill="1" applyBorder="1" applyAlignment="1">
      <alignment horizontal="left" vertical="center"/>
      <protection/>
    </xf>
    <xf numFmtId="0" fontId="31" fillId="25" borderId="28" xfId="65" applyFont="1" applyFill="1" applyBorder="1" applyAlignment="1">
      <alignment horizontal="left" vertical="center"/>
      <protection/>
    </xf>
    <xf numFmtId="0" fontId="20" fillId="0" borderId="12" xfId="65" applyFont="1" applyFill="1" applyBorder="1" applyAlignment="1">
      <alignment horizontal="left" vertical="center"/>
      <protection/>
    </xf>
    <xf numFmtId="0" fontId="20" fillId="0" borderId="2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65" applyFont="1" applyFill="1" applyBorder="1" applyAlignment="1">
      <alignment horizontal="left" vertical="center"/>
      <protection/>
    </xf>
    <xf numFmtId="0" fontId="0" fillId="0" borderId="20" xfId="65" applyFont="1" applyFill="1" applyBorder="1" applyAlignment="1">
      <alignment horizontal="left" vertical="center"/>
      <protection/>
    </xf>
    <xf numFmtId="0" fontId="0" fillId="0" borderId="17" xfId="65" applyFont="1" applyFill="1" applyBorder="1" applyAlignment="1">
      <alignment horizontal="left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49" fontId="20" fillId="0" borderId="19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0" fontId="2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left" vertical="center"/>
    </xf>
    <xf numFmtId="0" fontId="0" fillId="0" borderId="19" xfId="0" applyNumberFormat="1" applyFont="1" applyFill="1" applyBorder="1" applyAlignment="1">
      <alignment horizontal="fill" vertical="center" wrapText="1"/>
    </xf>
    <xf numFmtId="0" fontId="0" fillId="0" borderId="2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left" vertical="center"/>
    </xf>
    <xf numFmtId="49" fontId="0" fillId="0" borderId="20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horizontal="left" vertical="center"/>
    </xf>
    <xf numFmtId="0" fontId="0" fillId="0" borderId="20" xfId="65" applyFont="1" applyFill="1" applyBorder="1" applyAlignment="1">
      <alignment vertical="center"/>
      <protection/>
    </xf>
    <xf numFmtId="0" fontId="0" fillId="0" borderId="14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left" vertical="center"/>
    </xf>
    <xf numFmtId="0" fontId="36" fillId="0" borderId="19" xfId="0" applyFont="1" applyFill="1" applyBorder="1" applyAlignment="1">
      <alignment horizontal="left" vertical="center"/>
    </xf>
    <xf numFmtId="0" fontId="20" fillId="0" borderId="19" xfId="65" applyFont="1" applyFill="1" applyBorder="1" applyAlignment="1">
      <alignment vertical="center"/>
      <protection/>
    </xf>
    <xf numFmtId="0" fontId="20" fillId="0" borderId="20" xfId="65" applyFont="1" applyFill="1" applyBorder="1" applyAlignment="1">
      <alignment horizontal="left" vertical="center"/>
      <protection/>
    </xf>
    <xf numFmtId="0" fontId="20" fillId="0" borderId="17" xfId="65" applyFont="1" applyFill="1" applyBorder="1" applyAlignment="1">
      <alignment horizontal="left" vertical="center"/>
      <protection/>
    </xf>
    <xf numFmtId="0" fontId="0" fillId="0" borderId="29" xfId="65" applyFont="1" applyFill="1" applyBorder="1" applyAlignment="1">
      <alignment horizontal="left" vertical="center"/>
      <protection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9" fillId="25" borderId="28" xfId="65" applyFont="1" applyFill="1" applyBorder="1" applyAlignment="1">
      <alignment horizontal="left" vertical="center"/>
      <protection/>
    </xf>
    <xf numFmtId="0" fontId="0" fillId="27" borderId="0" xfId="0" applyFont="1" applyFill="1" applyAlignment="1">
      <alignment vertical="center"/>
    </xf>
    <xf numFmtId="0" fontId="40" fillId="0" borderId="14" xfId="0" applyFont="1" applyFill="1" applyBorder="1" applyAlignment="1">
      <alignment/>
    </xf>
    <xf numFmtId="0" fontId="0" fillId="0" borderId="17" xfId="0" applyFill="1" applyBorder="1" applyAlignment="1">
      <alignment vertical="center" wrapText="1"/>
    </xf>
    <xf numFmtId="0" fontId="0" fillId="0" borderId="14" xfId="65" applyFont="1" applyFill="1" applyBorder="1" applyAlignment="1">
      <alignment horizontal="left" vertical="center"/>
      <protection/>
    </xf>
    <xf numFmtId="0" fontId="0" fillId="0" borderId="20" xfId="0" applyFill="1" applyBorder="1" applyAlignment="1">
      <alignment vertical="center" wrapText="1"/>
    </xf>
    <xf numFmtId="0" fontId="0" fillId="0" borderId="17" xfId="0" applyFill="1" applyBorder="1" applyAlignment="1">
      <alignment horizontal="left" vertical="center" wrapText="1"/>
    </xf>
    <xf numFmtId="0" fontId="20" fillId="25" borderId="28" xfId="65" applyFont="1" applyFill="1" applyBorder="1" applyAlignment="1">
      <alignment horizontal="left" vertical="center"/>
      <protection/>
    </xf>
    <xf numFmtId="0" fontId="20" fillId="0" borderId="19" xfId="65" applyFont="1" applyFill="1" applyBorder="1" applyAlignment="1">
      <alignment horizontal="left" vertical="center"/>
      <protection/>
    </xf>
    <xf numFmtId="0" fontId="0" fillId="0" borderId="29" xfId="65" applyFont="1" applyFill="1" applyBorder="1" applyAlignment="1">
      <alignment horizontal="left" vertical="center" wrapText="1"/>
      <protection/>
    </xf>
    <xf numFmtId="0" fontId="20" fillId="0" borderId="0" xfId="0" applyFont="1" applyFill="1" applyAlignment="1">
      <alignment vertical="center"/>
    </xf>
    <xf numFmtId="1" fontId="20" fillId="0" borderId="14" xfId="64" applyNumberFormat="1" applyFont="1" applyFill="1" applyBorder="1" applyAlignment="1">
      <alignment vertical="center"/>
      <protection/>
    </xf>
    <xf numFmtId="3" fontId="20" fillId="0" borderId="14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 wrapText="1"/>
    </xf>
    <xf numFmtId="0" fontId="0" fillId="0" borderId="14" xfId="59" applyFont="1" applyFill="1" applyBorder="1" applyAlignment="1">
      <alignment wrapText="1"/>
      <protection/>
    </xf>
    <xf numFmtId="0" fontId="20" fillId="26" borderId="19" xfId="0" applyFont="1" applyFill="1" applyBorder="1" applyAlignment="1">
      <alignment vertical="center"/>
    </xf>
    <xf numFmtId="0" fontId="0" fillId="26" borderId="14" xfId="65" applyFont="1" applyFill="1" applyBorder="1" applyAlignment="1">
      <alignment horizontal="left" vertical="center"/>
      <protection/>
    </xf>
    <xf numFmtId="0" fontId="0" fillId="26" borderId="0" xfId="0" applyFont="1" applyFill="1" applyAlignment="1">
      <alignment vertical="center"/>
    </xf>
    <xf numFmtId="49" fontId="20" fillId="0" borderId="32" xfId="0" applyNumberFormat="1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20" fillId="0" borderId="16" xfId="65" applyFont="1" applyFill="1" applyBorder="1" applyAlignment="1">
      <alignment horizontal="left" vertical="center"/>
      <protection/>
    </xf>
    <xf numFmtId="49" fontId="20" fillId="0" borderId="34" xfId="0" applyNumberFormat="1" applyFont="1" applyFill="1" applyBorder="1" applyAlignment="1">
      <alignment horizontal="center" vertical="center" wrapText="1"/>
    </xf>
    <xf numFmtId="49" fontId="20" fillId="0" borderId="21" xfId="0" applyNumberFormat="1" applyFont="1" applyFill="1" applyBorder="1" applyAlignment="1">
      <alignment horizontal="center" vertical="center" wrapText="1"/>
    </xf>
    <xf numFmtId="49" fontId="20" fillId="0" borderId="22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/>
    </xf>
    <xf numFmtId="49" fontId="20" fillId="0" borderId="35" xfId="0" applyNumberFormat="1" applyFont="1" applyFill="1" applyBorder="1" applyAlignment="1">
      <alignment horizontal="center" vertical="center" wrapText="1"/>
    </xf>
    <xf numFmtId="49" fontId="20" fillId="0" borderId="36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vertical="center"/>
    </xf>
    <xf numFmtId="49" fontId="20" fillId="0" borderId="37" xfId="0" applyNumberFormat="1" applyFont="1" applyFill="1" applyBorder="1" applyAlignment="1">
      <alignment horizontal="center" vertical="center" wrapText="1"/>
    </xf>
    <xf numFmtId="49" fontId="20" fillId="0" borderId="38" xfId="0" applyNumberFormat="1" applyFont="1" applyFill="1" applyBorder="1" applyAlignment="1">
      <alignment horizontal="center" vertical="center" wrapText="1"/>
    </xf>
    <xf numFmtId="49" fontId="20" fillId="0" borderId="39" xfId="0" applyNumberFormat="1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vertical="center"/>
    </xf>
    <xf numFmtId="0" fontId="0" fillId="0" borderId="39" xfId="65" applyFont="1" applyFill="1" applyBorder="1" applyAlignment="1">
      <alignment horizontal="left" vertical="center"/>
      <protection/>
    </xf>
    <xf numFmtId="0" fontId="0" fillId="0" borderId="40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49" fontId="20" fillId="0" borderId="23" xfId="0" applyNumberFormat="1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 wrapText="1"/>
    </xf>
    <xf numFmtId="0" fontId="0" fillId="0" borderId="41" xfId="65" applyFont="1" applyFill="1" applyBorder="1" applyAlignment="1">
      <alignment horizontal="left" vertical="center"/>
      <protection/>
    </xf>
    <xf numFmtId="49" fontId="20" fillId="26" borderId="15" xfId="0" applyNumberFormat="1" applyFont="1" applyFill="1" applyBorder="1" applyAlignment="1">
      <alignment horizontal="center" vertical="center" wrapText="1"/>
    </xf>
    <xf numFmtId="0" fontId="0" fillId="26" borderId="16" xfId="65" applyFont="1" applyFill="1" applyBorder="1" applyAlignment="1">
      <alignment horizontal="left" vertical="center"/>
      <protection/>
    </xf>
    <xf numFmtId="0" fontId="0" fillId="0" borderId="17" xfId="0" applyFont="1" applyBorder="1" applyAlignment="1">
      <alignment vertical="center" wrapText="1"/>
    </xf>
    <xf numFmtId="0" fontId="0" fillId="26" borderId="18" xfId="0" applyFont="1" applyFill="1" applyBorder="1" applyAlignment="1">
      <alignment horizontal="left" wrapText="1"/>
    </xf>
    <xf numFmtId="0" fontId="0" fillId="26" borderId="17" xfId="0" applyFont="1" applyFill="1" applyBorder="1" applyAlignment="1">
      <alignment horizontal="left" wrapText="1"/>
    </xf>
    <xf numFmtId="49" fontId="20" fillId="26" borderId="15" xfId="0" applyNumberFormat="1" applyFont="1" applyFill="1" applyBorder="1" applyAlignment="1">
      <alignment horizontal="left" vertical="center"/>
    </xf>
    <xf numFmtId="0" fontId="0" fillId="26" borderId="16" xfId="0" applyFont="1" applyFill="1" applyBorder="1" applyAlignment="1">
      <alignment horizontal="left" vertical="center" wrapText="1"/>
    </xf>
    <xf numFmtId="0" fontId="0" fillId="26" borderId="16" xfId="0" applyFont="1" applyFill="1" applyBorder="1" applyAlignment="1">
      <alignment vertical="center"/>
    </xf>
    <xf numFmtId="49" fontId="20" fillId="26" borderId="42" xfId="0" applyNumberFormat="1" applyFont="1" applyFill="1" applyBorder="1" applyAlignment="1">
      <alignment horizontal="left" vertical="center"/>
    </xf>
    <xf numFmtId="0" fontId="0" fillId="26" borderId="25" xfId="65" applyFont="1" applyFill="1" applyBorder="1" applyAlignment="1">
      <alignment horizontal="left" vertical="center"/>
      <protection/>
    </xf>
    <xf numFmtId="49" fontId="20" fillId="26" borderId="13" xfId="0" applyNumberFormat="1" applyFont="1" applyFill="1" applyBorder="1" applyAlignment="1">
      <alignment horizontal="center" vertical="center" wrapText="1"/>
    </xf>
    <xf numFmtId="49" fontId="20" fillId="26" borderId="14" xfId="0" applyNumberFormat="1" applyFont="1" applyFill="1" applyBorder="1" applyAlignment="1">
      <alignment horizontal="center" vertical="center" wrapText="1"/>
    </xf>
    <xf numFmtId="49" fontId="20" fillId="26" borderId="23" xfId="0" applyNumberFormat="1" applyFont="1" applyFill="1" applyBorder="1" applyAlignment="1">
      <alignment horizontal="center" vertical="center" wrapText="1"/>
    </xf>
    <xf numFmtId="49" fontId="20" fillId="26" borderId="24" xfId="0" applyNumberFormat="1" applyFont="1" applyFill="1" applyBorder="1" applyAlignment="1">
      <alignment horizontal="center" vertical="center" wrapText="1"/>
    </xf>
    <xf numFmtId="0" fontId="0" fillId="26" borderId="24" xfId="0" applyFont="1" applyFill="1" applyBorder="1" applyAlignment="1">
      <alignment vertical="center"/>
    </xf>
    <xf numFmtId="0" fontId="0" fillId="26" borderId="24" xfId="65" applyFont="1" applyFill="1" applyBorder="1" applyAlignment="1">
      <alignment horizontal="left" vertical="center"/>
      <protection/>
    </xf>
    <xf numFmtId="49" fontId="20" fillId="26" borderId="19" xfId="0" applyNumberFormat="1" applyFont="1" applyFill="1" applyBorder="1" applyAlignment="1">
      <alignment horizontal="left" vertical="center"/>
    </xf>
    <xf numFmtId="49" fontId="20" fillId="26" borderId="29" xfId="0" applyNumberFormat="1" applyFont="1" applyFill="1" applyBorder="1" applyAlignment="1">
      <alignment horizontal="center" vertical="center" wrapText="1"/>
    </xf>
    <xf numFmtId="49" fontId="20" fillId="26" borderId="16" xfId="0" applyNumberFormat="1" applyFont="1" applyFill="1" applyBorder="1" applyAlignment="1">
      <alignment horizontal="center" vertical="center" wrapText="1"/>
    </xf>
    <xf numFmtId="0" fontId="0" fillId="26" borderId="43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26" borderId="16" xfId="0" applyFont="1" applyFill="1" applyBorder="1" applyAlignment="1">
      <alignment horizontal="left" vertical="center" wrapText="1"/>
    </xf>
    <xf numFmtId="0" fontId="0" fillId="26" borderId="16" xfId="0" applyFont="1" applyFill="1" applyBorder="1" applyAlignment="1">
      <alignment horizontal="left" vertical="center" wrapText="1"/>
    </xf>
    <xf numFmtId="0" fontId="0" fillId="0" borderId="44" xfId="65" applyFont="1" applyFill="1" applyBorder="1" applyAlignment="1">
      <alignment horizontal="left" vertical="center"/>
      <protection/>
    </xf>
    <xf numFmtId="0" fontId="0" fillId="0" borderId="18" xfId="65" applyFont="1" applyFill="1" applyBorder="1" applyAlignment="1">
      <alignment horizontal="left" vertical="center"/>
      <protection/>
    </xf>
    <xf numFmtId="0" fontId="0" fillId="0" borderId="45" xfId="65" applyFont="1" applyFill="1" applyBorder="1" applyAlignment="1">
      <alignment horizontal="left" vertical="center"/>
      <protection/>
    </xf>
    <xf numFmtId="0" fontId="0" fillId="0" borderId="46" xfId="65" applyFont="1" applyFill="1" applyBorder="1" applyAlignment="1">
      <alignment horizontal="left" vertical="center"/>
      <protection/>
    </xf>
    <xf numFmtId="0" fontId="0" fillId="0" borderId="47" xfId="65" applyFont="1" applyFill="1" applyBorder="1" applyAlignment="1">
      <alignment horizontal="left" vertical="center"/>
      <protection/>
    </xf>
    <xf numFmtId="0" fontId="0" fillId="0" borderId="48" xfId="65" applyFont="1" applyFill="1" applyBorder="1" applyAlignment="1">
      <alignment horizontal="left" vertical="center"/>
      <protection/>
    </xf>
    <xf numFmtId="0" fontId="0" fillId="0" borderId="49" xfId="65" applyFont="1" applyFill="1" applyBorder="1" applyAlignment="1">
      <alignment horizontal="left" vertical="center"/>
      <protection/>
    </xf>
    <xf numFmtId="0" fontId="0" fillId="0" borderId="50" xfId="65" applyFont="1" applyFill="1" applyBorder="1" applyAlignment="1">
      <alignment horizontal="left" vertical="center"/>
      <protection/>
    </xf>
    <xf numFmtId="0" fontId="0" fillId="0" borderId="51" xfId="65" applyFont="1" applyFill="1" applyBorder="1" applyAlignment="1">
      <alignment horizontal="left" vertical="center"/>
      <protection/>
    </xf>
    <xf numFmtId="0" fontId="0" fillId="26" borderId="18" xfId="65" applyFont="1" applyFill="1" applyBorder="1" applyAlignment="1">
      <alignment horizontal="left" vertical="center"/>
      <protection/>
    </xf>
    <xf numFmtId="0" fontId="0" fillId="26" borderId="50" xfId="65" applyFont="1" applyFill="1" applyBorder="1" applyAlignment="1">
      <alignment horizontal="left" vertical="center"/>
      <protection/>
    </xf>
    <xf numFmtId="0" fontId="31" fillId="25" borderId="12" xfId="65" applyFont="1" applyFill="1" applyBorder="1" applyAlignment="1">
      <alignment horizontal="left" vertical="center"/>
      <protection/>
    </xf>
    <xf numFmtId="0" fontId="0" fillId="0" borderId="52" xfId="65" applyFont="1" applyFill="1" applyBorder="1" applyAlignment="1">
      <alignment horizontal="left" vertical="center"/>
      <protection/>
    </xf>
    <xf numFmtId="0" fontId="0" fillId="26" borderId="50" xfId="0" applyFont="1" applyFill="1" applyBorder="1" applyAlignment="1">
      <alignment vertical="center"/>
    </xf>
    <xf numFmtId="0" fontId="0" fillId="26" borderId="18" xfId="0" applyFont="1" applyFill="1" applyBorder="1" applyAlignment="1">
      <alignment vertical="center"/>
    </xf>
    <xf numFmtId="0" fontId="0" fillId="26" borderId="45" xfId="0" applyFont="1" applyFill="1" applyBorder="1" applyAlignment="1">
      <alignment vertical="center"/>
    </xf>
    <xf numFmtId="0" fontId="0" fillId="26" borderId="46" xfId="65" applyFont="1" applyFill="1" applyBorder="1" applyAlignment="1">
      <alignment horizontal="left" vertical="center"/>
      <protection/>
    </xf>
    <xf numFmtId="0" fontId="0" fillId="26" borderId="53" xfId="65" applyFont="1" applyFill="1" applyBorder="1" applyAlignment="1">
      <alignment horizontal="left" vertical="center"/>
      <protection/>
    </xf>
    <xf numFmtId="1" fontId="0" fillId="0" borderId="14" xfId="65" applyNumberFormat="1" applyFont="1" applyFill="1" applyBorder="1" applyAlignment="1">
      <alignment horizontal="center" vertical="center"/>
      <protection/>
    </xf>
    <xf numFmtId="1" fontId="0" fillId="27" borderId="14" xfId="65" applyNumberFormat="1" applyFont="1" applyFill="1" applyBorder="1" applyAlignment="1">
      <alignment horizontal="center" vertical="center"/>
      <protection/>
    </xf>
    <xf numFmtId="1" fontId="0" fillId="0" borderId="14" xfId="65" applyNumberFormat="1" applyFont="1" applyFill="1" applyBorder="1" applyAlignment="1">
      <alignment horizontal="center" vertical="center"/>
      <protection/>
    </xf>
    <xf numFmtId="1" fontId="0" fillId="0" borderId="14" xfId="65" applyNumberFormat="1" applyFont="1" applyFill="1" applyBorder="1" applyAlignment="1">
      <alignment horizontal="center" vertical="center"/>
      <protection/>
    </xf>
    <xf numFmtId="1" fontId="20" fillId="0" borderId="14" xfId="65" applyNumberFormat="1" applyFont="1" applyFill="1" applyBorder="1" applyAlignment="1">
      <alignment horizontal="center" vertical="center"/>
      <protection/>
    </xf>
    <xf numFmtId="1" fontId="0" fillId="26" borderId="14" xfId="65" applyNumberFormat="1" applyFont="1" applyFill="1" applyBorder="1" applyAlignment="1">
      <alignment horizontal="center" vertical="center"/>
      <protection/>
    </xf>
    <xf numFmtId="1" fontId="0" fillId="0" borderId="24" xfId="65" applyNumberFormat="1" applyFont="1" applyFill="1" applyBorder="1" applyAlignment="1">
      <alignment horizontal="center" vertical="center"/>
      <protection/>
    </xf>
    <xf numFmtId="1" fontId="0" fillId="26" borderId="16" xfId="65" applyNumberFormat="1" applyFont="1" applyFill="1" applyBorder="1" applyAlignment="1">
      <alignment horizontal="center" vertical="center"/>
      <protection/>
    </xf>
    <xf numFmtId="1" fontId="0" fillId="0" borderId="54" xfId="65" applyNumberFormat="1" applyFont="1" applyFill="1" applyBorder="1" applyAlignment="1">
      <alignment horizontal="center" vertical="center"/>
      <protection/>
    </xf>
    <xf numFmtId="1" fontId="0" fillId="0" borderId="12" xfId="65" applyNumberFormat="1" applyFont="1" applyFill="1" applyBorder="1" applyAlignment="1">
      <alignment horizontal="center" vertical="center"/>
      <protection/>
    </xf>
    <xf numFmtId="1" fontId="0" fillId="0" borderId="25" xfId="65" applyNumberFormat="1" applyFont="1" applyFill="1" applyBorder="1" applyAlignment="1">
      <alignment horizontal="center" vertical="center"/>
      <protection/>
    </xf>
    <xf numFmtId="1" fontId="0" fillId="0" borderId="16" xfId="65" applyNumberFormat="1" applyFont="1" applyFill="1" applyBorder="1" applyAlignment="1">
      <alignment horizontal="center" vertical="center"/>
      <protection/>
    </xf>
    <xf numFmtId="1" fontId="32" fillId="25" borderId="12" xfId="65" applyNumberFormat="1" applyFont="1" applyFill="1" applyBorder="1" applyAlignment="1">
      <alignment horizontal="right" vertical="center"/>
      <protection/>
    </xf>
    <xf numFmtId="1" fontId="0" fillId="0" borderId="12" xfId="65" applyNumberFormat="1" applyFont="1" applyFill="1" applyBorder="1" applyAlignment="1">
      <alignment horizontal="right" vertical="center"/>
      <protection/>
    </xf>
    <xf numFmtId="1" fontId="0" fillId="0" borderId="14" xfId="65" applyNumberFormat="1" applyFont="1" applyFill="1" applyBorder="1" applyAlignment="1">
      <alignment horizontal="right" vertical="center"/>
      <protection/>
    </xf>
    <xf numFmtId="1" fontId="0" fillId="0" borderId="24" xfId="65" applyNumberFormat="1" applyFont="1" applyFill="1" applyBorder="1" applyAlignment="1">
      <alignment horizontal="right" vertical="center"/>
      <protection/>
    </xf>
    <xf numFmtId="1" fontId="39" fillId="25" borderId="28" xfId="65" applyNumberFormat="1" applyFont="1" applyFill="1" applyBorder="1" applyAlignment="1">
      <alignment horizontal="center" vertical="center"/>
      <protection/>
    </xf>
    <xf numFmtId="1" fontId="20" fillId="25" borderId="28" xfId="65" applyNumberFormat="1" applyFont="1" applyFill="1" applyBorder="1" applyAlignment="1" applyProtection="1">
      <alignment horizontal="right" vertical="center"/>
      <protection/>
    </xf>
    <xf numFmtId="1" fontId="32" fillId="25" borderId="28" xfId="65" applyNumberFormat="1" applyFont="1" applyFill="1" applyBorder="1" applyAlignment="1">
      <alignment horizontal="center" vertical="center"/>
      <protection/>
    </xf>
    <xf numFmtId="1" fontId="0" fillId="26" borderId="55" xfId="65" applyNumberFormat="1" applyFont="1" applyFill="1" applyBorder="1" applyAlignment="1">
      <alignment horizontal="center" vertical="center"/>
      <protection/>
    </xf>
    <xf numFmtId="1" fontId="0" fillId="0" borderId="56" xfId="65" applyNumberFormat="1" applyFont="1" applyFill="1" applyBorder="1" applyAlignment="1">
      <alignment horizontal="center" vertical="center"/>
      <protection/>
    </xf>
    <xf numFmtId="1" fontId="20" fillId="25" borderId="12" xfId="65" applyNumberFormat="1" applyFont="1" applyFill="1" applyBorder="1" applyAlignment="1" applyProtection="1">
      <alignment horizontal="right" vertical="center"/>
      <protection/>
    </xf>
    <xf numFmtId="1" fontId="0" fillId="0" borderId="39" xfId="65" applyNumberFormat="1" applyFont="1" applyFill="1" applyBorder="1" applyAlignment="1">
      <alignment horizontal="right" vertical="center"/>
      <protection/>
    </xf>
    <xf numFmtId="1" fontId="32" fillId="25" borderId="12" xfId="65" applyNumberFormat="1" applyFont="1" applyFill="1" applyBorder="1" applyAlignment="1">
      <alignment horizontal="center" vertical="center"/>
      <protection/>
    </xf>
    <xf numFmtId="1" fontId="0" fillId="0" borderId="0" xfId="0" applyNumberFormat="1" applyFont="1" applyFill="1" applyAlignment="1">
      <alignment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0" xfId="61" applyFont="1" applyAlignment="1">
      <alignment vertical="center"/>
      <protection/>
    </xf>
    <xf numFmtId="0" fontId="20" fillId="0" borderId="0" xfId="65" applyFont="1" applyAlignment="1">
      <alignment vertical="center"/>
      <protection/>
    </xf>
    <xf numFmtId="0" fontId="0" fillId="0" borderId="0" xfId="61" applyFont="1" applyAlignment="1">
      <alignment horizontal="left" vertical="center"/>
      <protection/>
    </xf>
    <xf numFmtId="0" fontId="0" fillId="0" borderId="0" xfId="65" applyFont="1" applyAlignment="1">
      <alignment vertical="center"/>
      <protection/>
    </xf>
    <xf numFmtId="0" fontId="0" fillId="0" borderId="0" xfId="66" applyFont="1" applyAlignment="1">
      <alignment vertical="center"/>
      <protection/>
    </xf>
    <xf numFmtId="0" fontId="23" fillId="0" borderId="0" xfId="0" applyFont="1" applyAlignment="1">
      <alignment/>
    </xf>
    <xf numFmtId="0" fontId="26" fillId="0" borderId="0" xfId="61" applyFont="1">
      <alignment/>
      <protection/>
    </xf>
    <xf numFmtId="0" fontId="26" fillId="0" borderId="0" xfId="61" applyFont="1" applyAlignment="1">
      <alignment horizontal="left" vertical="center"/>
      <protection/>
    </xf>
    <xf numFmtId="0" fontId="26" fillId="0" borderId="0" xfId="0" applyFont="1" applyAlignment="1">
      <alignment/>
    </xf>
    <xf numFmtId="0" fontId="23" fillId="28" borderId="57" xfId="0" applyFont="1" applyFill="1" applyBorder="1" applyAlignment="1">
      <alignment/>
    </xf>
    <xf numFmtId="44" fontId="26" fillId="28" borderId="58" xfId="44" applyFont="1" applyFill="1" applyBorder="1" applyAlignment="1">
      <alignment horizontal="center"/>
    </xf>
    <xf numFmtId="44" fontId="26" fillId="28" borderId="58" xfId="44" applyFont="1" applyFill="1" applyBorder="1" applyAlignment="1">
      <alignment/>
    </xf>
    <xf numFmtId="44" fontId="26" fillId="28" borderId="59" xfId="44" applyFont="1" applyFill="1" applyBorder="1" applyAlignment="1">
      <alignment/>
    </xf>
    <xf numFmtId="44" fontId="26" fillId="28" borderId="60" xfId="44" applyFont="1" applyFill="1" applyBorder="1" applyAlignment="1">
      <alignment horizontal="center"/>
    </xf>
    <xf numFmtId="44" fontId="26" fillId="28" borderId="60" xfId="44" applyFont="1" applyFill="1" applyBorder="1" applyAlignment="1">
      <alignment/>
    </xf>
    <xf numFmtId="0" fontId="23" fillId="28" borderId="61" xfId="0" applyFont="1" applyFill="1" applyBorder="1" applyAlignment="1">
      <alignment/>
    </xf>
    <xf numFmtId="44" fontId="26" fillId="28" borderId="62" xfId="44" applyFont="1" applyFill="1" applyBorder="1" applyAlignment="1">
      <alignment horizontal="center"/>
    </xf>
    <xf numFmtId="44" fontId="26" fillId="28" borderId="62" xfId="44" applyFont="1" applyFill="1" applyBorder="1" applyAlignment="1">
      <alignment/>
    </xf>
    <xf numFmtId="44" fontId="26" fillId="28" borderId="63" xfId="44" applyFont="1" applyFill="1" applyBorder="1" applyAlignment="1">
      <alignment/>
    </xf>
    <xf numFmtId="44" fontId="26" fillId="28" borderId="64" xfId="44" applyFont="1" applyFill="1" applyBorder="1" applyAlignment="1">
      <alignment horizontal="center"/>
    </xf>
    <xf numFmtId="44" fontId="26" fillId="28" borderId="64" xfId="44" applyFont="1" applyFill="1" applyBorder="1" applyAlignment="1">
      <alignment/>
    </xf>
    <xf numFmtId="0" fontId="26" fillId="0" borderId="61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 wrapText="1"/>
    </xf>
    <xf numFmtId="0" fontId="26" fillId="0" borderId="7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71" xfId="0" applyFont="1" applyBorder="1" applyAlignment="1">
      <alignment horizontal="center"/>
    </xf>
    <xf numFmtId="0" fontId="26" fillId="0" borderId="72" xfId="0" applyFont="1" applyBorder="1" applyAlignment="1">
      <alignment horizontal="center" vertical="center" wrapText="1"/>
    </xf>
    <xf numFmtId="3" fontId="26" fillId="0" borderId="73" xfId="0" applyNumberFormat="1" applyFont="1" applyBorder="1" applyAlignment="1">
      <alignment horizontal="center" vertical="center" wrapText="1"/>
    </xf>
    <xf numFmtId="3" fontId="26" fillId="0" borderId="74" xfId="0" applyNumberFormat="1" applyFont="1" applyBorder="1" applyAlignment="1">
      <alignment horizontal="center"/>
    </xf>
    <xf numFmtId="3" fontId="26" fillId="0" borderId="73" xfId="0" applyNumberFormat="1" applyFont="1" applyBorder="1" applyAlignment="1">
      <alignment horizontal="center"/>
    </xf>
    <xf numFmtId="3" fontId="23" fillId="0" borderId="0" xfId="0" applyNumberFormat="1" applyFont="1" applyAlignment="1">
      <alignment/>
    </xf>
    <xf numFmtId="0" fontId="23" fillId="0" borderId="75" xfId="0" applyFont="1" applyBorder="1" applyAlignment="1">
      <alignment/>
    </xf>
    <xf numFmtId="0" fontId="26" fillId="0" borderId="76" xfId="0" applyFont="1" applyBorder="1" applyAlignment="1">
      <alignment horizontal="center"/>
    </xf>
    <xf numFmtId="0" fontId="26" fillId="0" borderId="77" xfId="0" applyFont="1" applyBorder="1" applyAlignment="1">
      <alignment horizontal="center" vertical="center" wrapText="1"/>
    </xf>
    <xf numFmtId="3" fontId="26" fillId="0" borderId="78" xfId="0" applyNumberFormat="1" applyFont="1" applyBorder="1" applyAlignment="1">
      <alignment horizontal="center"/>
    </xf>
    <xf numFmtId="0" fontId="26" fillId="0" borderId="73" xfId="0" applyFont="1" applyBorder="1" applyAlignment="1">
      <alignment horizontal="center" vertical="center" wrapText="1"/>
    </xf>
    <xf numFmtId="3" fontId="26" fillId="0" borderId="0" xfId="0" applyNumberFormat="1" applyFont="1" applyAlignment="1">
      <alignment/>
    </xf>
    <xf numFmtId="0" fontId="26" fillId="0" borderId="79" xfId="0" applyFont="1" applyBorder="1" applyAlignment="1">
      <alignment horizontal="center"/>
    </xf>
    <xf numFmtId="0" fontId="26" fillId="0" borderId="80" xfId="0" applyFont="1" applyBorder="1" applyAlignment="1">
      <alignment horizontal="center" vertical="center" wrapText="1"/>
    </xf>
    <xf numFmtId="3" fontId="26" fillId="0" borderId="8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3" fontId="26" fillId="0" borderId="0" xfId="0" applyNumberFormat="1" applyFont="1" applyAlignment="1">
      <alignment horizontal="center" vertical="center" wrapText="1"/>
    </xf>
    <xf numFmtId="0" fontId="23" fillId="28" borderId="65" xfId="0" applyFont="1" applyFill="1" applyBorder="1" applyAlignment="1">
      <alignment/>
    </xf>
    <xf numFmtId="0" fontId="43" fillId="28" borderId="65" xfId="0" applyFont="1" applyFill="1" applyBorder="1" applyAlignment="1">
      <alignment horizontal="center" vertical="center" wrapText="1"/>
    </xf>
    <xf numFmtId="44" fontId="26" fillId="28" borderId="81" xfId="44" applyFont="1" applyFill="1" applyBorder="1" applyAlignment="1">
      <alignment horizontal="center"/>
    </xf>
    <xf numFmtId="44" fontId="26" fillId="28" borderId="82" xfId="44" applyFont="1" applyFill="1" applyBorder="1" applyAlignment="1">
      <alignment horizontal="center"/>
    </xf>
    <xf numFmtId="44" fontId="26" fillId="28" borderId="83" xfId="44" applyFont="1" applyFill="1" applyBorder="1" applyAlignment="1">
      <alignment horizontal="center"/>
    </xf>
    <xf numFmtId="0" fontId="23" fillId="28" borderId="81" xfId="0" applyFont="1" applyFill="1" applyBorder="1" applyAlignment="1">
      <alignment/>
    </xf>
    <xf numFmtId="0" fontId="43" fillId="28" borderId="82" xfId="0" applyFont="1" applyFill="1" applyBorder="1" applyAlignment="1">
      <alignment horizontal="center" vertical="center" wrapText="1"/>
    </xf>
    <xf numFmtId="44" fontId="26" fillId="28" borderId="82" xfId="44" applyFont="1" applyFill="1" applyBorder="1" applyAlignment="1">
      <alignment/>
    </xf>
    <xf numFmtId="44" fontId="26" fillId="28" borderId="66" xfId="44" applyFont="1" applyFill="1" applyBorder="1" applyAlignment="1">
      <alignment horizontal="center"/>
    </xf>
    <xf numFmtId="0" fontId="26" fillId="0" borderId="81" xfId="0" applyFont="1" applyBorder="1" applyAlignment="1">
      <alignment horizontal="center" vertical="center" wrapText="1"/>
    </xf>
    <xf numFmtId="0" fontId="26" fillId="0" borderId="83" xfId="0" applyFont="1" applyBorder="1" applyAlignment="1">
      <alignment horizontal="center" vertical="center" wrapText="1"/>
    </xf>
    <xf numFmtId="0" fontId="26" fillId="0" borderId="84" xfId="0" applyFont="1" applyBorder="1" applyAlignment="1">
      <alignment horizontal="center"/>
    </xf>
    <xf numFmtId="0" fontId="26" fillId="0" borderId="85" xfId="0" applyFont="1" applyBorder="1" applyAlignment="1">
      <alignment horizontal="center" vertical="center" wrapText="1"/>
    </xf>
    <xf numFmtId="3" fontId="26" fillId="0" borderId="86" xfId="0" applyNumberFormat="1" applyFont="1" applyBorder="1" applyAlignment="1">
      <alignment horizontal="center" vertical="center" wrapText="1"/>
    </xf>
    <xf numFmtId="3" fontId="26" fillId="0" borderId="85" xfId="0" applyNumberFormat="1" applyFont="1" applyBorder="1" applyAlignment="1">
      <alignment horizontal="center"/>
    </xf>
    <xf numFmtId="0" fontId="26" fillId="0" borderId="87" xfId="0" applyFont="1" applyBorder="1" applyAlignment="1">
      <alignment horizontal="center"/>
    </xf>
    <xf numFmtId="3" fontId="26" fillId="0" borderId="77" xfId="0" applyNumberFormat="1" applyFont="1" applyBorder="1" applyAlignment="1">
      <alignment horizontal="center" vertical="center" wrapText="1"/>
    </xf>
    <xf numFmtId="0" fontId="26" fillId="0" borderId="88" xfId="0" applyFont="1" applyBorder="1" applyAlignment="1">
      <alignment horizontal="center" vertical="center" wrapText="1"/>
    </xf>
    <xf numFmtId="3" fontId="26" fillId="0" borderId="77" xfId="0" applyNumberFormat="1" applyFont="1" applyBorder="1" applyAlignment="1">
      <alignment horizontal="center"/>
    </xf>
    <xf numFmtId="0" fontId="26" fillId="0" borderId="89" xfId="0" applyFont="1" applyBorder="1" applyAlignment="1">
      <alignment horizontal="center"/>
    </xf>
    <xf numFmtId="0" fontId="26" fillId="0" borderId="90" xfId="0" applyFont="1" applyBorder="1" applyAlignment="1">
      <alignment horizontal="center" vertical="center" wrapText="1"/>
    </xf>
    <xf numFmtId="3" fontId="26" fillId="0" borderId="90" xfId="0" applyNumberFormat="1" applyFont="1" applyBorder="1" applyAlignment="1">
      <alignment horizontal="center" vertical="center" wrapText="1"/>
    </xf>
    <xf numFmtId="3" fontId="26" fillId="0" borderId="90" xfId="0" applyNumberFormat="1" applyFont="1" applyBorder="1" applyAlignment="1">
      <alignment horizontal="center"/>
    </xf>
    <xf numFmtId="0" fontId="26" fillId="0" borderId="91" xfId="0" applyFont="1" applyBorder="1" applyAlignment="1">
      <alignment horizontal="center" vertical="center" wrapText="1"/>
    </xf>
    <xf numFmtId="3" fontId="26" fillId="0" borderId="91" xfId="0" applyNumberFormat="1" applyFont="1" applyBorder="1" applyAlignment="1">
      <alignment horizontal="center" vertical="center" wrapText="1"/>
    </xf>
    <xf numFmtId="0" fontId="23" fillId="0" borderId="0" xfId="64" applyFont="1">
      <alignment/>
      <protection/>
    </xf>
    <xf numFmtId="0" fontId="44" fillId="0" borderId="0" xfId="0" applyFont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0" fontId="23" fillId="0" borderId="0" xfId="64" applyFont="1" applyAlignment="1">
      <alignment horizontal="left"/>
      <protection/>
    </xf>
    <xf numFmtId="0" fontId="23" fillId="0" borderId="0" xfId="0" applyFont="1" applyAlignment="1">
      <alignment vertical="center"/>
    </xf>
    <xf numFmtId="0" fontId="23" fillId="0" borderId="0" xfId="65" applyFont="1" applyAlignment="1">
      <alignment horizontal="center" vertical="center"/>
      <protection/>
    </xf>
    <xf numFmtId="1" fontId="23" fillId="0" borderId="0" xfId="64" applyNumberFormat="1" applyFont="1">
      <alignment/>
      <protection/>
    </xf>
    <xf numFmtId="3" fontId="26" fillId="0" borderId="0" xfId="0" applyNumberFormat="1" applyFont="1" applyAlignment="1">
      <alignment vertical="center"/>
    </xf>
    <xf numFmtId="0" fontId="45" fillId="0" borderId="0" xfId="0" applyFont="1" applyAlignment="1">
      <alignment/>
    </xf>
    <xf numFmtId="0" fontId="26" fillId="0" borderId="0" xfId="0" applyFont="1" applyAlignment="1">
      <alignment vertical="center"/>
    </xf>
    <xf numFmtId="3" fontId="22" fillId="0" borderId="0" xfId="0" applyNumberFormat="1" applyFont="1" applyAlignment="1">
      <alignment horizontal="center" vertical="center" wrapText="1"/>
    </xf>
    <xf numFmtId="0" fontId="22" fillId="0" borderId="0" xfId="64" applyFont="1">
      <alignment/>
      <protection/>
    </xf>
    <xf numFmtId="0" fontId="20" fillId="0" borderId="0" xfId="0" applyFont="1" applyAlignment="1">
      <alignment/>
    </xf>
    <xf numFmtId="0" fontId="46" fillId="0" borderId="0" xfId="0" applyFont="1" applyAlignment="1">
      <alignment/>
    </xf>
    <xf numFmtId="0" fontId="22" fillId="0" borderId="0" xfId="0" applyFont="1" applyAlignment="1">
      <alignment/>
    </xf>
    <xf numFmtId="0" fontId="47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vertical="center"/>
    </xf>
    <xf numFmtId="0" fontId="24" fillId="0" borderId="0" xfId="65" applyFont="1">
      <alignment/>
      <protection/>
    </xf>
    <xf numFmtId="0" fontId="0" fillId="0" borderId="0" xfId="65" applyFont="1">
      <alignment/>
      <protection/>
    </xf>
    <xf numFmtId="0" fontId="20" fillId="0" borderId="0" xfId="65" applyFont="1" applyAlignment="1">
      <alignment horizontal="center"/>
      <protection/>
    </xf>
    <xf numFmtId="0" fontId="0" fillId="0" borderId="73" xfId="0" applyBorder="1" applyAlignment="1">
      <alignment horizontal="center" vertical="center"/>
    </xf>
    <xf numFmtId="0" fontId="0" fillId="0" borderId="0" xfId="0" applyAlignment="1">
      <alignment vertical="center"/>
    </xf>
    <xf numFmtId="0" fontId="20" fillId="25" borderId="73" xfId="0" applyFont="1" applyFill="1" applyBorder="1" applyAlignment="1">
      <alignment horizontal="left"/>
    </xf>
    <xf numFmtId="0" fontId="0" fillId="25" borderId="73" xfId="0" applyFont="1" applyFill="1" applyBorder="1" applyAlignment="1">
      <alignment horizontal="center"/>
    </xf>
    <xf numFmtId="0" fontId="0" fillId="25" borderId="73" xfId="0" applyFont="1" applyFill="1" applyBorder="1" applyAlignment="1">
      <alignment horizontal="center" wrapText="1"/>
    </xf>
    <xf numFmtId="49" fontId="20" fillId="25" borderId="73" xfId="62" applyNumberFormat="1" applyFont="1" applyFill="1" applyBorder="1" applyAlignment="1">
      <alignment horizontal="left"/>
      <protection/>
    </xf>
    <xf numFmtId="0" fontId="0" fillId="25" borderId="73" xfId="0" applyFill="1" applyBorder="1" applyAlignment="1">
      <alignment/>
    </xf>
    <xf numFmtId="3" fontId="20" fillId="0" borderId="73" xfId="0" applyNumberFormat="1" applyFont="1" applyBorder="1" applyAlignment="1">
      <alignment vertical="center"/>
    </xf>
    <xf numFmtId="3" fontId="0" fillId="0" borderId="73" xfId="0" applyNumberFormat="1" applyFont="1" applyBorder="1" applyAlignment="1">
      <alignment vertical="center"/>
    </xf>
    <xf numFmtId="0" fontId="20" fillId="0" borderId="73" xfId="0" applyFont="1" applyBorder="1" applyAlignment="1">
      <alignment vertical="center" wrapText="1"/>
    </xf>
    <xf numFmtId="0" fontId="20" fillId="0" borderId="73" xfId="65" applyFont="1" applyBorder="1" applyAlignment="1">
      <alignment horizontal="left" vertical="center"/>
      <protection/>
    </xf>
    <xf numFmtId="0" fontId="0" fillId="0" borderId="73" xfId="0" applyBorder="1" applyAlignment="1">
      <alignment horizontal="right"/>
    </xf>
    <xf numFmtId="0" fontId="0" fillId="0" borderId="73" xfId="0" applyFont="1" applyBorder="1" applyAlignment="1">
      <alignment horizontal="left" vertical="center" wrapText="1"/>
    </xf>
    <xf numFmtId="49" fontId="0" fillId="0" borderId="73" xfId="62" applyNumberFormat="1" applyBorder="1" applyAlignment="1">
      <alignment horizontal="left"/>
      <protection/>
    </xf>
    <xf numFmtId="0" fontId="20" fillId="0" borderId="73" xfId="0" applyFont="1" applyBorder="1" applyAlignment="1">
      <alignment horizontal="left" vertical="center"/>
    </xf>
    <xf numFmtId="0" fontId="0" fillId="0" borderId="73" xfId="65" applyFont="1" applyBorder="1" applyAlignment="1">
      <alignment horizontal="left" vertical="center"/>
      <protection/>
    </xf>
    <xf numFmtId="0" fontId="0" fillId="0" borderId="73" xfId="0" applyFont="1" applyBorder="1" applyAlignment="1">
      <alignment vertical="center"/>
    </xf>
    <xf numFmtId="1" fontId="0" fillId="25" borderId="73" xfId="63" applyNumberFormat="1" applyFont="1" applyFill="1" applyBorder="1">
      <alignment/>
      <protection/>
    </xf>
    <xf numFmtId="0" fontId="0" fillId="25" borderId="73" xfId="0" applyFill="1" applyBorder="1" applyAlignment="1">
      <alignment horizontal="right"/>
    </xf>
    <xf numFmtId="0" fontId="20" fillId="0" borderId="73" xfId="0" applyFont="1" applyBorder="1" applyAlignment="1">
      <alignment horizontal="left"/>
    </xf>
    <xf numFmtId="0" fontId="0" fillId="0" borderId="73" xfId="0" applyFont="1" applyBorder="1" applyAlignment="1">
      <alignment horizontal="right"/>
    </xf>
    <xf numFmtId="0" fontId="20" fillId="0" borderId="73" xfId="63" applyFont="1" applyBorder="1">
      <alignment/>
      <protection/>
    </xf>
    <xf numFmtId="0" fontId="0" fillId="0" borderId="73" xfId="63" applyBorder="1">
      <alignment/>
      <protection/>
    </xf>
    <xf numFmtId="0" fontId="41" fillId="0" borderId="73" xfId="65" applyFont="1" applyBorder="1" applyAlignment="1">
      <alignment horizontal="left" indent="2"/>
      <protection/>
    </xf>
    <xf numFmtId="0" fontId="0" fillId="0" borderId="73" xfId="65" applyFont="1" applyBorder="1" applyAlignment="1">
      <alignment horizontal="left" vertical="center"/>
      <protection/>
    </xf>
    <xf numFmtId="0" fontId="42" fillId="0" borderId="73" xfId="65" applyFont="1" applyBorder="1" applyAlignment="1">
      <alignment horizontal="left" indent="2"/>
      <protection/>
    </xf>
    <xf numFmtId="1" fontId="0" fillId="0" borderId="73" xfId="63" applyNumberFormat="1" applyBorder="1">
      <alignment/>
      <protection/>
    </xf>
    <xf numFmtId="0" fontId="0" fillId="0" borderId="73" xfId="65" applyFont="1" applyBorder="1">
      <alignment/>
      <protection/>
    </xf>
    <xf numFmtId="0" fontId="0" fillId="0" borderId="73" xfId="0" applyFont="1" applyBorder="1" applyAlignment="1">
      <alignment horizontal="center" vertical="center"/>
    </xf>
    <xf numFmtId="0" fontId="0" fillId="0" borderId="73" xfId="0" applyFont="1" applyBorder="1" applyAlignment="1">
      <alignment horizontal="left" vertical="center"/>
    </xf>
    <xf numFmtId="0" fontId="0" fillId="0" borderId="73" xfId="65" applyFont="1" applyBorder="1" applyAlignment="1">
      <alignment horizontal="right" vertical="center"/>
      <protection/>
    </xf>
    <xf numFmtId="0" fontId="20" fillId="0" borderId="73" xfId="0" applyFont="1" applyBorder="1" applyAlignment="1">
      <alignment vertical="center"/>
    </xf>
    <xf numFmtId="0" fontId="20" fillId="0" borderId="73" xfId="65" applyFont="1" applyBorder="1" applyAlignment="1">
      <alignment horizontal="left" vertical="center"/>
      <protection/>
    </xf>
    <xf numFmtId="0" fontId="20" fillId="0" borderId="73" xfId="0" applyFont="1" applyBorder="1" applyAlignment="1">
      <alignment horizontal="left" vertical="center"/>
    </xf>
    <xf numFmtId="0" fontId="0" fillId="0" borderId="73" xfId="0" applyFont="1" applyBorder="1" applyAlignment="1">
      <alignment vertical="center"/>
    </xf>
    <xf numFmtId="49" fontId="0" fillId="0" borderId="73" xfId="0" applyNumberFormat="1" applyFont="1" applyBorder="1" applyAlignment="1">
      <alignment horizontal="left" vertical="center"/>
    </xf>
    <xf numFmtId="0" fontId="20" fillId="0" borderId="73" xfId="65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0" fillId="0" borderId="73" xfId="0" applyFont="1" applyBorder="1" applyAlignment="1">
      <alignment horizontal="left"/>
    </xf>
    <xf numFmtId="0" fontId="0" fillId="0" borderId="73" xfId="0" applyFont="1" applyBorder="1" applyAlignment="1">
      <alignment horizontal="left" wrapText="1"/>
    </xf>
    <xf numFmtId="0" fontId="0" fillId="0" borderId="73" xfId="65" applyFont="1" applyBorder="1" applyAlignment="1">
      <alignment horizontal="left"/>
      <protection/>
    </xf>
    <xf numFmtId="0" fontId="0" fillId="0" borderId="73" xfId="0" applyFont="1" applyBorder="1" applyAlignment="1">
      <alignment/>
    </xf>
    <xf numFmtId="0" fontId="20" fillId="0" borderId="73" xfId="65" applyFont="1" applyBorder="1">
      <alignment/>
      <protection/>
    </xf>
    <xf numFmtId="0" fontId="0" fillId="0" borderId="73" xfId="65" applyFont="1" applyBorder="1" applyAlignment="1">
      <alignment horizontal="left"/>
      <protection/>
    </xf>
    <xf numFmtId="0" fontId="42" fillId="0" borderId="73" xfId="65" applyFont="1" applyBorder="1" applyAlignment="1">
      <alignment horizontal="left" indent="2"/>
      <protection/>
    </xf>
    <xf numFmtId="0" fontId="0" fillId="0" borderId="73" xfId="63" applyFont="1" applyBorder="1">
      <alignment/>
      <protection/>
    </xf>
    <xf numFmtId="1" fontId="0" fillId="0" borderId="73" xfId="63" applyNumberFormat="1" applyFont="1" applyBorder="1">
      <alignment/>
      <protection/>
    </xf>
    <xf numFmtId="1" fontId="0" fillId="0" borderId="73" xfId="63" applyNumberFormat="1" applyFont="1" applyBorder="1" applyAlignment="1">
      <alignment horizontal="left" vertical="center" wrapText="1"/>
      <protection/>
    </xf>
    <xf numFmtId="0" fontId="0" fillId="0" borderId="73" xfId="0" applyFont="1" applyBorder="1" applyAlignment="1">
      <alignment horizontal="left" vertical="center"/>
    </xf>
    <xf numFmtId="0" fontId="0" fillId="0" borderId="73" xfId="0" applyFont="1" applyBorder="1" applyAlignment="1">
      <alignment vertical="center" wrapText="1"/>
    </xf>
    <xf numFmtId="0" fontId="0" fillId="0" borderId="73" xfId="0" applyFont="1" applyBorder="1" applyAlignment="1">
      <alignment horizontal="left"/>
    </xf>
    <xf numFmtId="0" fontId="20" fillId="0" borderId="73" xfId="0" applyFont="1" applyBorder="1" applyAlignment="1">
      <alignment horizontal="left"/>
    </xf>
    <xf numFmtId="1" fontId="0" fillId="0" borderId="73" xfId="63" applyNumberFormat="1" applyFont="1" applyBorder="1" applyAlignment="1">
      <alignment horizontal="left"/>
      <protection/>
    </xf>
    <xf numFmtId="1" fontId="0" fillId="0" borderId="73" xfId="63" applyNumberFormat="1" applyFont="1" applyBorder="1" applyAlignment="1">
      <alignment horizontal="left" indent="2"/>
      <protection/>
    </xf>
    <xf numFmtId="0" fontId="0" fillId="26" borderId="73" xfId="0" applyFont="1" applyFill="1" applyBorder="1" applyAlignment="1">
      <alignment vertical="center"/>
    </xf>
    <xf numFmtId="0" fontId="0" fillId="26" borderId="73" xfId="65" applyFont="1" applyFill="1" applyBorder="1" applyAlignment="1">
      <alignment horizontal="left" vertical="center"/>
      <protection/>
    </xf>
    <xf numFmtId="0" fontId="0" fillId="26" borderId="73" xfId="65" applyFont="1" applyFill="1" applyBorder="1" applyAlignment="1">
      <alignment horizontal="right" vertical="center"/>
      <protection/>
    </xf>
    <xf numFmtId="0" fontId="0" fillId="26" borderId="0" xfId="0" applyFill="1" applyAlignment="1">
      <alignment vertical="center"/>
    </xf>
    <xf numFmtId="0" fontId="0" fillId="0" borderId="73" xfId="0" applyFont="1" applyBorder="1" applyAlignment="1">
      <alignment horizontal="center" vertical="center"/>
    </xf>
    <xf numFmtId="0" fontId="0" fillId="0" borderId="73" xfId="0" applyFont="1" applyBorder="1" applyAlignment="1">
      <alignment/>
    </xf>
    <xf numFmtId="0" fontId="0" fillId="0" borderId="73" xfId="0" applyFont="1" applyBorder="1" applyAlignment="1">
      <alignment horizontal="left" wrapText="1"/>
    </xf>
    <xf numFmtId="0" fontId="20" fillId="0" borderId="73" xfId="63" applyFont="1" applyBorder="1">
      <alignment/>
      <protection/>
    </xf>
    <xf numFmtId="0" fontId="41" fillId="0" borderId="73" xfId="65" applyFont="1" applyBorder="1" applyAlignment="1">
      <alignment horizontal="left" indent="2"/>
      <protection/>
    </xf>
    <xf numFmtId="0" fontId="0" fillId="0" borderId="73" xfId="65" applyFont="1" applyBorder="1" applyAlignment="1">
      <alignment vertical="center"/>
      <protection/>
    </xf>
    <xf numFmtId="0" fontId="20" fillId="0" borderId="73" xfId="65" applyFont="1" applyBorder="1">
      <alignment/>
      <protection/>
    </xf>
    <xf numFmtId="0" fontId="20" fillId="0" borderId="73" xfId="65" applyFont="1" applyBorder="1" applyAlignment="1">
      <alignment horizontal="left"/>
      <protection/>
    </xf>
    <xf numFmtId="0" fontId="20" fillId="0" borderId="73" xfId="0" applyFont="1" applyBorder="1" applyAlignment="1">
      <alignment vertical="center"/>
    </xf>
    <xf numFmtId="0" fontId="20" fillId="0" borderId="73" xfId="65" applyFont="1" applyBorder="1" applyAlignment="1">
      <alignment horizontal="left" indent="2"/>
      <protection/>
    </xf>
    <xf numFmtId="0" fontId="0" fillId="0" borderId="73" xfId="65" applyFont="1" applyBorder="1">
      <alignment/>
      <protection/>
    </xf>
    <xf numFmtId="1" fontId="0" fillId="25" borderId="73" xfId="63" applyNumberFormat="1" applyFont="1" applyFill="1" applyBorder="1">
      <alignment/>
      <protection/>
    </xf>
    <xf numFmtId="49" fontId="0" fillId="0" borderId="73" xfId="0" applyNumberFormat="1" applyFont="1" applyBorder="1" applyAlignment="1">
      <alignment horizontal="left" vertical="center"/>
    </xf>
    <xf numFmtId="1" fontId="0" fillId="0" borderId="0" xfId="64" applyNumberFormat="1">
      <alignment/>
      <protection/>
    </xf>
    <xf numFmtId="2" fontId="0" fillId="0" borderId="0" xfId="0" applyNumberFormat="1" applyFont="1" applyFill="1" applyAlignment="1">
      <alignment vertical="center"/>
    </xf>
    <xf numFmtId="0" fontId="0" fillId="0" borderId="0" xfId="60">
      <alignment/>
      <protection/>
    </xf>
    <xf numFmtId="3" fontId="0" fillId="0" borderId="0" xfId="60" applyNumberFormat="1">
      <alignment/>
      <protection/>
    </xf>
    <xf numFmtId="0" fontId="20" fillId="0" borderId="0" xfId="60" applyFont="1">
      <alignment/>
      <protection/>
    </xf>
    <xf numFmtId="0" fontId="0" fillId="0" borderId="0" xfId="60" applyFont="1">
      <alignment/>
      <protection/>
    </xf>
    <xf numFmtId="0" fontId="0" fillId="0" borderId="0" xfId="65" applyFont="1" applyFill="1" applyBorder="1" applyAlignment="1">
      <alignment horizontal="left" vertical="center"/>
      <protection/>
    </xf>
    <xf numFmtId="0" fontId="48" fillId="28" borderId="92" xfId="60" applyFont="1" applyFill="1" applyBorder="1">
      <alignment/>
      <protection/>
    </xf>
    <xf numFmtId="0" fontId="48" fillId="28" borderId="92" xfId="60" applyFont="1" applyFill="1" applyBorder="1" applyAlignment="1">
      <alignment horizontal="center"/>
      <protection/>
    </xf>
    <xf numFmtId="3" fontId="48" fillId="28" borderId="92" xfId="60" applyNumberFormat="1" applyFont="1" applyFill="1" applyBorder="1" applyAlignment="1">
      <alignment horizontal="center"/>
      <protection/>
    </xf>
    <xf numFmtId="3" fontId="48" fillId="28" borderId="92" xfId="60" applyNumberFormat="1" applyFont="1" applyFill="1" applyBorder="1">
      <alignment/>
      <protection/>
    </xf>
    <xf numFmtId="3" fontId="19" fillId="28" borderId="92" xfId="60" applyNumberFormat="1" applyFont="1" applyFill="1" applyBorder="1">
      <alignment/>
      <protection/>
    </xf>
    <xf numFmtId="0" fontId="48" fillId="0" borderId="73" xfId="60" applyFont="1" applyBorder="1" applyAlignment="1">
      <alignment horizontal="center"/>
      <protection/>
    </xf>
    <xf numFmtId="0" fontId="48" fillId="0" borderId="77" xfId="60" applyFont="1" applyFill="1" applyBorder="1" applyAlignment="1">
      <alignment horizontal="center" vertical="center" wrapText="1"/>
      <protection/>
    </xf>
    <xf numFmtId="3" fontId="48" fillId="0" borderId="93" xfId="60" applyNumberFormat="1" applyFont="1" applyFill="1" applyBorder="1" applyAlignment="1">
      <alignment horizontal="center" vertical="center" wrapText="1"/>
      <protection/>
    </xf>
    <xf numFmtId="3" fontId="48" fillId="0" borderId="86" xfId="60" applyNumberFormat="1" applyFont="1" applyFill="1" applyBorder="1" applyAlignment="1">
      <alignment horizontal="center" vertical="center" wrapText="1"/>
      <protection/>
    </xf>
    <xf numFmtId="3" fontId="48" fillId="0" borderId="73" xfId="60" applyNumberFormat="1" applyFont="1" applyFill="1" applyBorder="1" applyAlignment="1">
      <alignment horizontal="center" vertical="center" wrapText="1"/>
      <protection/>
    </xf>
    <xf numFmtId="0" fontId="48" fillId="28" borderId="73" xfId="60" applyFont="1" applyFill="1" applyBorder="1" applyAlignment="1">
      <alignment horizontal="center"/>
      <protection/>
    </xf>
    <xf numFmtId="0" fontId="48" fillId="28" borderId="77" xfId="60" applyFont="1" applyFill="1" applyBorder="1" applyAlignment="1">
      <alignment horizontal="center" vertical="center" wrapText="1"/>
      <protection/>
    </xf>
    <xf numFmtId="3" fontId="48" fillId="28" borderId="77" xfId="60" applyNumberFormat="1" applyFont="1" applyFill="1" applyBorder="1" applyAlignment="1">
      <alignment horizontal="center" vertical="center" wrapText="1"/>
      <protection/>
    </xf>
    <xf numFmtId="0" fontId="48" fillId="0" borderId="0" xfId="61" applyFont="1" applyFill="1">
      <alignment/>
      <protection/>
    </xf>
    <xf numFmtId="0" fontId="19" fillId="0" borderId="0" xfId="60" applyFont="1">
      <alignment/>
      <protection/>
    </xf>
    <xf numFmtId="0" fontId="48" fillId="0" borderId="0" xfId="61" applyFont="1" applyFill="1" applyAlignment="1">
      <alignment horizontal="left"/>
      <protection/>
    </xf>
    <xf numFmtId="0" fontId="19" fillId="0" borderId="0" xfId="60" applyFont="1" applyBorder="1">
      <alignment/>
      <protection/>
    </xf>
    <xf numFmtId="0" fontId="48" fillId="0" borderId="0" xfId="60" applyFont="1" applyBorder="1">
      <alignment/>
      <protection/>
    </xf>
    <xf numFmtId="0" fontId="48" fillId="0" borderId="85" xfId="60" applyFont="1" applyBorder="1" applyAlignment="1">
      <alignment horizontal="center"/>
      <protection/>
    </xf>
    <xf numFmtId="0" fontId="48" fillId="0" borderId="86" xfId="60" applyFont="1" applyFill="1" applyBorder="1" applyAlignment="1">
      <alignment horizontal="center" vertical="center" wrapText="1"/>
      <protection/>
    </xf>
    <xf numFmtId="0" fontId="20" fillId="0" borderId="0" xfId="60" applyFont="1" applyAlignment="1">
      <alignment horizontal="center"/>
      <protection/>
    </xf>
    <xf numFmtId="3" fontId="48" fillId="28" borderId="92" xfId="60" applyNumberFormat="1" applyFont="1" applyFill="1" applyBorder="1" applyAlignment="1">
      <alignment horizontal="center" wrapText="1"/>
      <protection/>
    </xf>
    <xf numFmtId="0" fontId="48" fillId="28" borderId="92" xfId="60" applyFont="1" applyFill="1" applyBorder="1" applyAlignment="1">
      <alignment horizontal="center" wrapText="1"/>
      <protection/>
    </xf>
    <xf numFmtId="49" fontId="0" fillId="0" borderId="49" xfId="0" applyNumberFormat="1" applyFont="1" applyFill="1" applyBorder="1" applyAlignment="1">
      <alignment horizontal="left" vertical="justify" wrapText="1"/>
    </xf>
    <xf numFmtId="49" fontId="0" fillId="0" borderId="94" xfId="0" applyNumberFormat="1" applyFont="1" applyFill="1" applyBorder="1" applyAlignment="1">
      <alignment horizontal="left" vertical="justify" wrapText="1"/>
    </xf>
    <xf numFmtId="49" fontId="0" fillId="0" borderId="47" xfId="0" applyNumberFormat="1" applyFont="1" applyFill="1" applyBorder="1" applyAlignment="1">
      <alignment horizontal="left" vertical="justify" wrapText="1"/>
    </xf>
    <xf numFmtId="0" fontId="0" fillId="0" borderId="95" xfId="0" applyFont="1" applyBorder="1" applyAlignment="1">
      <alignment horizontal="left" vertical="justify" wrapText="1"/>
    </xf>
    <xf numFmtId="49" fontId="0" fillId="0" borderId="44" xfId="0" applyNumberFormat="1" applyFont="1" applyFill="1" applyBorder="1" applyAlignment="1">
      <alignment horizontal="left" vertical="center" wrapText="1"/>
    </xf>
    <xf numFmtId="0" fontId="0" fillId="0" borderId="96" xfId="0" applyFont="1" applyBorder="1" applyAlignment="1">
      <alignment horizontal="left" vertical="center" wrapText="1"/>
    </xf>
    <xf numFmtId="49" fontId="0" fillId="0" borderId="97" xfId="0" applyNumberFormat="1" applyFont="1" applyFill="1" applyBorder="1" applyAlignment="1">
      <alignment horizontal="left" vertical="center" wrapText="1"/>
    </xf>
    <xf numFmtId="0" fontId="0" fillId="0" borderId="97" xfId="0" applyFont="1" applyBorder="1" applyAlignment="1">
      <alignment horizontal="left" vertical="center" wrapText="1"/>
    </xf>
    <xf numFmtId="49" fontId="0" fillId="0" borderId="98" xfId="0" applyNumberFormat="1" applyFont="1" applyFill="1" applyBorder="1" applyAlignment="1">
      <alignment horizontal="left" vertical="center" wrapText="1"/>
    </xf>
    <xf numFmtId="0" fontId="0" fillId="0" borderId="98" xfId="0" applyFont="1" applyBorder="1" applyAlignment="1">
      <alignment horizontal="left" vertical="center" wrapText="1"/>
    </xf>
    <xf numFmtId="0" fontId="0" fillId="0" borderId="20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26" borderId="20" xfId="0" applyFont="1" applyFill="1" applyBorder="1" applyAlignment="1">
      <alignment vertical="center" wrapText="1"/>
    </xf>
    <xf numFmtId="0" fontId="0" fillId="26" borderId="17" xfId="0" applyFill="1" applyBorder="1" applyAlignment="1">
      <alignment vertical="center" wrapText="1"/>
    </xf>
    <xf numFmtId="49" fontId="20" fillId="0" borderId="15" xfId="0" applyNumberFormat="1" applyFont="1" applyFill="1" applyBorder="1" applyAlignment="1">
      <alignment horizontal="left" vertical="center" wrapText="1"/>
    </xf>
    <xf numFmtId="0" fontId="0" fillId="0" borderId="16" xfId="0" applyFont="1" applyBorder="1" applyAlignment="1">
      <alignment vertical="center" wrapText="1"/>
    </xf>
    <xf numFmtId="0" fontId="0" fillId="0" borderId="99" xfId="0" applyFont="1" applyFill="1" applyBorder="1" applyAlignment="1">
      <alignment horizontal="left" vertical="center" wrapText="1"/>
    </xf>
    <xf numFmtId="0" fontId="0" fillId="0" borderId="100" xfId="0" applyFont="1" applyBorder="1" applyAlignment="1">
      <alignment vertical="center" wrapText="1"/>
    </xf>
    <xf numFmtId="49" fontId="0" fillId="0" borderId="44" xfId="0" applyNumberFormat="1" applyFont="1" applyFill="1" applyBorder="1" applyAlignment="1">
      <alignment horizontal="left" vertical="justify" wrapText="1"/>
    </xf>
    <xf numFmtId="0" fontId="0" fillId="0" borderId="96" xfId="0" applyFont="1" applyBorder="1" applyAlignment="1">
      <alignment horizontal="left" vertical="justify" wrapText="1"/>
    </xf>
    <xf numFmtId="0" fontId="0" fillId="26" borderId="20" xfId="0" applyFont="1" applyFill="1" applyBorder="1" applyAlignment="1">
      <alignment horizontal="left" vertical="center" wrapText="1"/>
    </xf>
    <xf numFmtId="49" fontId="0" fillId="26" borderId="20" xfId="0" applyNumberFormat="1" applyFont="1" applyFill="1" applyBorder="1" applyAlignment="1">
      <alignment horizontal="left" vertical="justify" wrapText="1"/>
    </xf>
    <xf numFmtId="0" fontId="0" fillId="26" borderId="20" xfId="0" applyFont="1" applyFill="1" applyBorder="1" applyAlignment="1">
      <alignment horizontal="left" vertical="justify" wrapText="1"/>
    </xf>
    <xf numFmtId="49" fontId="0" fillId="26" borderId="16" xfId="0" applyNumberFormat="1" applyFont="1" applyFill="1" applyBorder="1" applyAlignment="1">
      <alignment horizontal="left" vertical="justify" wrapText="1"/>
    </xf>
    <xf numFmtId="0" fontId="0" fillId="26" borderId="50" xfId="0" applyFont="1" applyFill="1" applyBorder="1" applyAlignment="1">
      <alignment horizontal="left" vertical="justify"/>
    </xf>
    <xf numFmtId="49" fontId="0" fillId="26" borderId="16" xfId="0" applyNumberFormat="1" applyFont="1" applyFill="1" applyBorder="1" applyAlignment="1">
      <alignment horizontal="left" vertical="center" wrapText="1"/>
    </xf>
    <xf numFmtId="0" fontId="0" fillId="26" borderId="16" xfId="0" applyFont="1" applyFill="1" applyBorder="1" applyAlignment="1">
      <alignment horizontal="left" vertical="center"/>
    </xf>
    <xf numFmtId="49" fontId="20" fillId="0" borderId="42" xfId="0" applyNumberFormat="1" applyFont="1" applyFill="1" applyBorder="1" applyAlignment="1">
      <alignment horizontal="left" vertical="center" wrapText="1"/>
    </xf>
    <xf numFmtId="0" fontId="0" fillId="0" borderId="101" xfId="0" applyBorder="1" applyAlignment="1">
      <alignment vertical="center" wrapText="1"/>
    </xf>
    <xf numFmtId="0" fontId="0" fillId="0" borderId="100" xfId="0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0" fontId="0" fillId="26" borderId="43" xfId="0" applyFont="1" applyFill="1" applyBorder="1" applyAlignment="1">
      <alignment horizontal="left" vertical="center" wrapText="1"/>
    </xf>
    <xf numFmtId="0" fontId="0" fillId="26" borderId="16" xfId="0" applyFill="1" applyBorder="1" applyAlignment="1">
      <alignment vertical="center"/>
    </xf>
    <xf numFmtId="0" fontId="0" fillId="26" borderId="101" xfId="0" applyFont="1" applyFill="1" applyBorder="1" applyAlignment="1">
      <alignment horizontal="left" vertical="center" wrapText="1"/>
    </xf>
    <xf numFmtId="0" fontId="0" fillId="26" borderId="101" xfId="0" applyFont="1" applyFill="1" applyBorder="1" applyAlignment="1">
      <alignment vertical="center" wrapText="1"/>
    </xf>
    <xf numFmtId="0" fontId="0" fillId="26" borderId="16" xfId="0" applyFont="1" applyFill="1" applyBorder="1" applyAlignment="1">
      <alignment horizontal="left" vertical="center" wrapText="1"/>
    </xf>
    <xf numFmtId="0" fontId="0" fillId="0" borderId="50" xfId="0" applyBorder="1" applyAlignment="1">
      <alignment vertical="center" wrapText="1"/>
    </xf>
    <xf numFmtId="0" fontId="0" fillId="26" borderId="14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49" fontId="20" fillId="0" borderId="13" xfId="0" applyNumberFormat="1" applyFont="1" applyFill="1" applyBorder="1" applyAlignment="1">
      <alignment horizontal="left" vertical="center" wrapText="1"/>
    </xf>
    <xf numFmtId="49" fontId="20" fillId="0" borderId="102" xfId="0" applyNumberFormat="1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102" xfId="0" applyFont="1" applyFill="1" applyBorder="1" applyAlignment="1">
      <alignment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20" xfId="0" applyFill="1" applyBorder="1" applyAlignment="1">
      <alignment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40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7" xfId="0" applyFill="1" applyBorder="1" applyAlignment="1">
      <alignment vertical="center" wrapText="1"/>
    </xf>
    <xf numFmtId="0" fontId="0" fillId="26" borderId="18" xfId="0" applyFont="1" applyFill="1" applyBorder="1" applyAlignment="1">
      <alignment horizontal="left" wrapText="1"/>
    </xf>
    <xf numFmtId="0" fontId="0" fillId="26" borderId="17" xfId="0" applyFill="1" applyBorder="1" applyAlignment="1">
      <alignment horizontal="left" wrapText="1"/>
    </xf>
    <xf numFmtId="0" fontId="40" fillId="0" borderId="14" xfId="0" applyFont="1" applyFill="1" applyBorder="1" applyAlignment="1">
      <alignment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wrapText="1"/>
    </xf>
    <xf numFmtId="0" fontId="38" fillId="26" borderId="18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0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 wrapText="1"/>
    </xf>
    <xf numFmtId="0" fontId="20" fillId="0" borderId="14" xfId="65" applyFont="1" applyFill="1" applyBorder="1" applyAlignment="1">
      <alignment horizontal="left" vertical="center" wrapText="1"/>
      <protection/>
    </xf>
    <xf numFmtId="3" fontId="20" fillId="0" borderId="13" xfId="0" applyNumberFormat="1" applyFont="1" applyFill="1" applyBorder="1" applyAlignment="1">
      <alignment horizontal="left" vertical="center" wrapText="1"/>
    </xf>
    <xf numFmtId="3" fontId="20" fillId="0" borderId="102" xfId="0" applyNumberFormat="1" applyFont="1" applyFill="1" applyBorder="1" applyAlignment="1">
      <alignment horizontal="left" vertical="center" wrapText="1"/>
    </xf>
    <xf numFmtId="1" fontId="0" fillId="0" borderId="14" xfId="64" applyNumberFormat="1" applyFont="1" applyFill="1" applyBorder="1" applyAlignment="1">
      <alignment horizontal="left" vertical="center"/>
      <protection/>
    </xf>
    <xf numFmtId="1" fontId="0" fillId="0" borderId="14" xfId="64" applyNumberFormat="1" applyFont="1" applyFill="1" applyBorder="1" applyAlignment="1">
      <alignment horizontal="left" vertical="center" wrapText="1"/>
      <protection/>
    </xf>
    <xf numFmtId="1" fontId="0" fillId="0" borderId="18" xfId="64" applyNumberFormat="1" applyFont="1" applyFill="1" applyBorder="1" applyAlignment="1">
      <alignment horizontal="left" vertical="center" wrapText="1"/>
      <protection/>
    </xf>
    <xf numFmtId="1" fontId="0" fillId="0" borderId="17" xfId="64" applyNumberFormat="1" applyFont="1" applyFill="1" applyBorder="1" applyAlignment="1">
      <alignment horizontal="left" vertical="center" wrapText="1"/>
      <protection/>
    </xf>
    <xf numFmtId="49" fontId="31" fillId="25" borderId="103" xfId="0" applyNumberFormat="1" applyFont="1" applyFill="1" applyBorder="1" applyAlignment="1">
      <alignment horizontal="left" vertical="center" wrapText="1"/>
    </xf>
    <xf numFmtId="49" fontId="31" fillId="25" borderId="104" xfId="0" applyNumberFormat="1" applyFont="1" applyFill="1" applyBorder="1" applyAlignment="1">
      <alignment horizontal="left" vertical="center" wrapText="1"/>
    </xf>
    <xf numFmtId="49" fontId="20" fillId="0" borderId="19" xfId="0" applyNumberFormat="1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18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3" fontId="20" fillId="0" borderId="13" xfId="0" applyNumberFormat="1" applyFont="1" applyFill="1" applyBorder="1" applyAlignment="1">
      <alignment vertical="center" wrapText="1"/>
    </xf>
    <xf numFmtId="3" fontId="20" fillId="0" borderId="102" xfId="0" applyNumberFormat="1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4" xfId="65" applyFont="1" applyFill="1" applyBorder="1" applyAlignment="1">
      <alignment horizontal="left" vertical="center" wrapText="1"/>
      <protection/>
    </xf>
    <xf numFmtId="0" fontId="0" fillId="0" borderId="18" xfId="65" applyFont="1" applyFill="1" applyBorder="1" applyAlignment="1">
      <alignment vertical="center" wrapText="1"/>
      <protection/>
    </xf>
    <xf numFmtId="0" fontId="0" fillId="0" borderId="17" xfId="65" applyFont="1" applyFill="1" applyBorder="1" applyAlignment="1">
      <alignment vertical="center" wrapText="1"/>
      <protection/>
    </xf>
    <xf numFmtId="0" fontId="20" fillId="0" borderId="19" xfId="0" applyFont="1" applyFill="1" applyBorder="1" applyAlignment="1">
      <alignment vertical="center" wrapText="1"/>
    </xf>
    <xf numFmtId="0" fontId="20" fillId="27" borderId="13" xfId="0" applyFont="1" applyFill="1" applyBorder="1" applyAlignment="1">
      <alignment vertical="center" wrapText="1"/>
    </xf>
    <xf numFmtId="0" fontId="20" fillId="27" borderId="102" xfId="0" applyFont="1" applyFill="1" applyBorder="1" applyAlignment="1">
      <alignment vertical="center" wrapText="1"/>
    </xf>
    <xf numFmtId="49" fontId="39" fillId="25" borderId="103" xfId="0" applyNumberFormat="1" applyFont="1" applyFill="1" applyBorder="1" applyAlignment="1">
      <alignment horizontal="left" vertical="center" wrapText="1"/>
    </xf>
    <xf numFmtId="49" fontId="39" fillId="25" borderId="104" xfId="0" applyNumberFormat="1" applyFont="1" applyFill="1" applyBorder="1" applyAlignment="1">
      <alignment horizontal="left" vertical="center" wrapText="1"/>
    </xf>
    <xf numFmtId="49" fontId="0" fillId="0" borderId="44" xfId="0" applyNumberFormat="1" applyFont="1" applyFill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left" vertical="center" wrapText="1"/>
    </xf>
    <xf numFmtId="49" fontId="0" fillId="0" borderId="49" xfId="0" applyNumberFormat="1" applyFont="1" applyFill="1" applyBorder="1" applyAlignment="1">
      <alignment horizontal="left" vertical="justify" wrapText="1"/>
    </xf>
    <xf numFmtId="0" fontId="0" fillId="0" borderId="94" xfId="0" applyFont="1" applyBorder="1" applyAlignment="1">
      <alignment horizontal="left" vertical="justify" wrapText="1"/>
    </xf>
    <xf numFmtId="49" fontId="0" fillId="0" borderId="47" xfId="0" applyNumberFormat="1" applyFont="1" applyFill="1" applyBorder="1" applyAlignment="1">
      <alignment horizontal="left" vertical="justify" wrapText="1"/>
    </xf>
    <xf numFmtId="49" fontId="0" fillId="0" borderId="44" xfId="0" applyNumberFormat="1" applyFont="1" applyFill="1" applyBorder="1" applyAlignment="1">
      <alignment horizontal="left" vertical="justify" wrapText="1"/>
    </xf>
    <xf numFmtId="0" fontId="0" fillId="26" borderId="17" xfId="0" applyFont="1" applyFill="1" applyBorder="1" applyAlignment="1">
      <alignment vertical="center" wrapText="1"/>
    </xf>
    <xf numFmtId="49" fontId="20" fillId="0" borderId="19" xfId="0" applyNumberFormat="1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26" borderId="17" xfId="0" applyFont="1" applyFill="1" applyBorder="1" applyAlignment="1">
      <alignment horizontal="left" vertical="justify" wrapText="1"/>
    </xf>
    <xf numFmtId="0" fontId="0" fillId="26" borderId="16" xfId="0" applyFont="1" applyFill="1" applyBorder="1" applyAlignment="1">
      <alignment horizontal="left" vertical="justify"/>
    </xf>
    <xf numFmtId="0" fontId="0" fillId="0" borderId="101" xfId="0" applyFont="1" applyBorder="1" applyAlignment="1">
      <alignment vertical="center" wrapText="1"/>
    </xf>
    <xf numFmtId="0" fontId="0" fillId="26" borderId="100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49" fontId="20" fillId="0" borderId="102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26" borderId="18" xfId="0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49" fontId="0" fillId="0" borderId="102" xfId="0" applyNumberFormat="1" applyFont="1" applyFill="1" applyBorder="1" applyAlignment="1">
      <alignment horizontal="left" vertical="center" wrapText="1"/>
    </xf>
    <xf numFmtId="0" fontId="20" fillId="0" borderId="13" xfId="65" applyFont="1" applyFill="1" applyBorder="1" applyAlignment="1">
      <alignment horizontal="left" vertical="center" wrapText="1"/>
      <protection/>
    </xf>
    <xf numFmtId="0" fontId="20" fillId="0" borderId="102" xfId="65" applyFont="1" applyFill="1" applyBorder="1" applyAlignment="1">
      <alignment horizontal="left" vertical="center" wrapText="1"/>
      <protection/>
    </xf>
    <xf numFmtId="0" fontId="0" fillId="0" borderId="14" xfId="65" applyFont="1" applyFill="1" applyBorder="1" applyAlignment="1">
      <alignment vertical="center" wrapText="1"/>
      <protection/>
    </xf>
    <xf numFmtId="0" fontId="31" fillId="25" borderId="26" xfId="0" applyFont="1" applyFill="1" applyBorder="1" applyAlignment="1">
      <alignment horizontal="left" vertical="center" wrapText="1"/>
    </xf>
    <xf numFmtId="0" fontId="31" fillId="25" borderId="105" xfId="0" applyFont="1" applyFill="1" applyBorder="1" applyAlignment="1">
      <alignment horizontal="left" vertical="center" wrapText="1"/>
    </xf>
    <xf numFmtId="0" fontId="20" fillId="0" borderId="0" xfId="65" applyFont="1" applyFill="1" applyBorder="1" applyAlignment="1">
      <alignment horizontal="center" vertical="center"/>
      <protection/>
    </xf>
    <xf numFmtId="0" fontId="19" fillId="0" borderId="0" xfId="65" applyFont="1" applyFill="1" applyBorder="1" applyAlignment="1">
      <alignment horizontal="left" vertical="center" wrapText="1"/>
      <protection/>
    </xf>
    <xf numFmtId="0" fontId="20" fillId="0" borderId="106" xfId="65" applyFont="1" applyFill="1" applyBorder="1" applyAlignment="1">
      <alignment horizontal="center" vertical="center" wrapText="1"/>
      <protection/>
    </xf>
    <xf numFmtId="0" fontId="20" fillId="0" borderId="107" xfId="65" applyFont="1" applyFill="1" applyBorder="1" applyAlignment="1">
      <alignment horizontal="center" vertical="center" wrapText="1"/>
      <protection/>
    </xf>
    <xf numFmtId="0" fontId="20" fillId="0" borderId="108" xfId="65" applyFont="1" applyFill="1" applyBorder="1" applyAlignment="1">
      <alignment horizontal="center" vertical="center" wrapText="1"/>
      <protection/>
    </xf>
    <xf numFmtId="0" fontId="20" fillId="0" borderId="109" xfId="65" applyFont="1" applyFill="1" applyBorder="1" applyAlignment="1">
      <alignment horizontal="center" vertical="center" wrapText="1"/>
      <protection/>
    </xf>
    <xf numFmtId="0" fontId="0" fillId="0" borderId="110" xfId="65" applyFont="1" applyFill="1" applyBorder="1" applyAlignment="1">
      <alignment horizontal="center" vertical="center" wrapText="1"/>
      <protection/>
    </xf>
    <xf numFmtId="0" fontId="0" fillId="0" borderId="111" xfId="65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vertical="center"/>
    </xf>
    <xf numFmtId="0" fontId="0" fillId="0" borderId="17" xfId="65" applyFont="1" applyFill="1" applyBorder="1" applyAlignment="1">
      <alignment horizontal="left" vertical="center" wrapText="1"/>
      <protection/>
    </xf>
    <xf numFmtId="0" fontId="0" fillId="0" borderId="112" xfId="0" applyFont="1" applyFill="1" applyBorder="1" applyAlignment="1">
      <alignment vertical="center" wrapText="1"/>
    </xf>
    <xf numFmtId="0" fontId="38" fillId="0" borderId="20" xfId="0" applyFont="1" applyFill="1" applyBorder="1" applyAlignment="1">
      <alignment horizontal="justify" vertical="center" wrapText="1"/>
    </xf>
    <xf numFmtId="0" fontId="20" fillId="0" borderId="13" xfId="0" applyFont="1" applyFill="1" applyBorder="1" applyAlignment="1">
      <alignment horizontal="left" vertical="center"/>
    </xf>
    <xf numFmtId="0" fontId="20" fillId="0" borderId="102" xfId="0" applyFont="1" applyFill="1" applyBorder="1" applyAlignment="1">
      <alignment horizontal="left" vertical="center"/>
    </xf>
    <xf numFmtId="0" fontId="0" fillId="0" borderId="13" xfId="65" applyFont="1" applyFill="1" applyBorder="1" applyAlignment="1">
      <alignment horizontal="left" vertical="center" wrapText="1"/>
      <protection/>
    </xf>
    <xf numFmtId="0" fontId="0" fillId="0" borderId="102" xfId="65" applyFont="1" applyFill="1" applyBorder="1" applyAlignment="1">
      <alignment horizontal="left" vertical="center" wrapText="1"/>
      <protection/>
    </xf>
    <xf numFmtId="0" fontId="0" fillId="0" borderId="31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20" fillId="0" borderId="105" xfId="0" applyFont="1" applyFill="1" applyBorder="1" applyAlignment="1">
      <alignment horizontal="left" vertical="center" wrapText="1"/>
    </xf>
    <xf numFmtId="0" fontId="31" fillId="25" borderId="113" xfId="0" applyFont="1" applyFill="1" applyBorder="1" applyAlignment="1">
      <alignment horizontal="left" vertical="center" wrapText="1"/>
    </xf>
    <xf numFmtId="0" fontId="31" fillId="25" borderId="114" xfId="0" applyFont="1" applyFill="1" applyBorder="1" applyAlignment="1">
      <alignment horizontal="left" vertical="center" wrapText="1"/>
    </xf>
    <xf numFmtId="44" fontId="26" fillId="28" borderId="81" xfId="44" applyFont="1" applyFill="1" applyBorder="1" applyAlignment="1">
      <alignment horizontal="center"/>
    </xf>
    <xf numFmtId="44" fontId="26" fillId="28" borderId="82" xfId="44" applyFont="1" applyFill="1" applyBorder="1" applyAlignment="1">
      <alignment horizontal="center"/>
    </xf>
    <xf numFmtId="44" fontId="26" fillId="28" borderId="83" xfId="44" applyFont="1" applyFill="1" applyBorder="1" applyAlignment="1">
      <alignment horizontal="center"/>
    </xf>
    <xf numFmtId="3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2" fillId="0" borderId="0" xfId="64" applyFont="1" applyAlignment="1">
      <alignment horizontal="left"/>
      <protection/>
    </xf>
    <xf numFmtId="44" fontId="43" fillId="28" borderId="57" xfId="44" applyFont="1" applyFill="1" applyBorder="1" applyAlignment="1">
      <alignment horizontal="center"/>
    </xf>
    <xf numFmtId="0" fontId="0" fillId="0" borderId="73" xfId="0" applyFont="1" applyBorder="1" applyAlignment="1">
      <alignment horizontal="left" vertical="center" wrapText="1"/>
    </xf>
    <xf numFmtId="0" fontId="20" fillId="0" borderId="73" xfId="65" applyFont="1" applyBorder="1" applyAlignment="1">
      <alignment horizontal="left" vertical="center" wrapText="1"/>
      <protection/>
    </xf>
    <xf numFmtId="0" fontId="0" fillId="0" borderId="73" xfId="63" applyFont="1" applyBorder="1" applyAlignment="1">
      <alignment wrapText="1"/>
      <protection/>
    </xf>
    <xf numFmtId="0" fontId="0" fillId="0" borderId="73" xfId="0" applyFont="1" applyBorder="1" applyAlignment="1">
      <alignment wrapText="1"/>
    </xf>
    <xf numFmtId="0" fontId="0" fillId="0" borderId="73" xfId="63" applyFont="1" applyBorder="1" applyAlignment="1">
      <alignment horizontal="left" wrapText="1"/>
      <protection/>
    </xf>
    <xf numFmtId="0" fontId="20" fillId="0" borderId="73" xfId="63" applyFont="1" applyBorder="1" applyAlignment="1">
      <alignment wrapText="1"/>
      <protection/>
    </xf>
    <xf numFmtId="0" fontId="20" fillId="0" borderId="73" xfId="63" applyFont="1" applyBorder="1" applyAlignment="1">
      <alignment horizontal="left" vertical="center" wrapText="1"/>
      <protection/>
    </xf>
    <xf numFmtId="0" fontId="20" fillId="0" borderId="73" xfId="63" applyFont="1" applyBorder="1" applyAlignment="1">
      <alignment horizontal="left" wrapText="1"/>
      <protection/>
    </xf>
    <xf numFmtId="0" fontId="0" fillId="0" borderId="73" xfId="0" applyFont="1" applyBorder="1" applyAlignment="1">
      <alignment horizontal="left"/>
    </xf>
    <xf numFmtId="49" fontId="20" fillId="0" borderId="73" xfId="0" applyNumberFormat="1" applyFont="1" applyBorder="1" applyAlignment="1">
      <alignment horizontal="left" vertical="center" wrapText="1"/>
    </xf>
    <xf numFmtId="0" fontId="20" fillId="25" borderId="73" xfId="65" applyFont="1" applyFill="1" applyBorder="1" applyAlignment="1">
      <alignment horizontal="left" wrapText="1"/>
      <protection/>
    </xf>
    <xf numFmtId="0" fontId="20" fillId="0" borderId="73" xfId="0" applyFont="1" applyBorder="1" applyAlignment="1">
      <alignment horizontal="left"/>
    </xf>
    <xf numFmtId="49" fontId="20" fillId="0" borderId="73" xfId="0" applyNumberFormat="1" applyFont="1" applyBorder="1" applyAlignment="1">
      <alignment horizontal="left" vertical="center" wrapText="1"/>
    </xf>
    <xf numFmtId="0" fontId="20" fillId="0" borderId="73" xfId="63" applyFont="1" applyBorder="1" applyAlignment="1">
      <alignment horizontal="left" vertical="center" wrapText="1"/>
      <protection/>
    </xf>
    <xf numFmtId="0" fontId="0" fillId="0" borderId="73" xfId="0" applyFont="1" applyBorder="1" applyAlignment="1">
      <alignment horizontal="left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8" xfId="0" applyFont="1" applyBorder="1" applyAlignment="1">
      <alignment horizontal="left" vertical="center" wrapText="1"/>
    </xf>
    <xf numFmtId="0" fontId="0" fillId="0" borderId="77" xfId="0" applyFont="1" applyBorder="1" applyAlignment="1">
      <alignment horizontal="left" vertical="center" wrapText="1"/>
    </xf>
    <xf numFmtId="0" fontId="27" fillId="25" borderId="78" xfId="65" applyFont="1" applyFill="1" applyBorder="1" applyAlignment="1">
      <alignment horizontal="left" wrapText="1"/>
      <protection/>
    </xf>
    <xf numFmtId="0" fontId="27" fillId="25" borderId="75" xfId="65" applyFont="1" applyFill="1" applyBorder="1" applyAlignment="1">
      <alignment horizontal="left" wrapText="1"/>
      <protection/>
    </xf>
    <xf numFmtId="0" fontId="27" fillId="25" borderId="77" xfId="65" applyFont="1" applyFill="1" applyBorder="1" applyAlignment="1">
      <alignment horizontal="left" wrapText="1"/>
      <protection/>
    </xf>
    <xf numFmtId="0" fontId="20" fillId="0" borderId="73" xfId="0" applyFont="1" applyBorder="1" applyAlignment="1">
      <alignment horizontal="left"/>
    </xf>
    <xf numFmtId="1" fontId="27" fillId="0" borderId="0" xfId="63" applyNumberFormat="1" applyFont="1" applyAlignment="1">
      <alignment horizontal="center"/>
      <protection/>
    </xf>
    <xf numFmtId="0" fontId="20" fillId="0" borderId="73" xfId="65" applyFont="1" applyBorder="1" applyAlignment="1">
      <alignment horizontal="center" vertical="center" wrapText="1"/>
      <protection/>
    </xf>
    <xf numFmtId="0" fontId="0" fillId="0" borderId="73" xfId="65" applyFont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Input 2" xfId="55"/>
    <cellStyle name="Linked Cell" xfId="56"/>
    <cellStyle name="Neutral" xfId="57"/>
    <cellStyle name="Normal 2" xfId="58"/>
    <cellStyle name="Normal 3" xfId="59"/>
    <cellStyle name="Normal 4" xfId="60"/>
    <cellStyle name="Normal_F 07" xfId="61"/>
    <cellStyle name="Normal_mach03" xfId="62"/>
    <cellStyle name="Normal_mach14 si 15" xfId="63"/>
    <cellStyle name="Normal_mach31" xfId="64"/>
    <cellStyle name="Normal_Machete buget 99" xfId="65"/>
    <cellStyle name="Normal_VAC 1b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28575</xdr:rowOff>
    </xdr:from>
    <xdr:to>
      <xdr:col>2</xdr:col>
      <xdr:colOff>552450</xdr:colOff>
      <xdr:row>3</xdr:row>
      <xdr:rowOff>9525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685800" y="342900"/>
          <a:ext cx="552450" cy="257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  <xdr:twoCellAnchor>
    <xdr:from>
      <xdr:col>2</xdr:col>
      <xdr:colOff>0</xdr:colOff>
      <xdr:row>2</xdr:row>
      <xdr:rowOff>28575</xdr:rowOff>
    </xdr:from>
    <xdr:to>
      <xdr:col>2</xdr:col>
      <xdr:colOff>552450</xdr:colOff>
      <xdr:row>3</xdr:row>
      <xdr:rowOff>9525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685800" y="342900"/>
          <a:ext cx="552450" cy="257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10/01</a:t>
          </a:r>
        </a:p>
      </xdr:txBody>
    </xdr:sp>
    <xdr:clientData/>
  </xdr:twoCellAnchor>
  <xdr:twoCellAnchor>
    <xdr:from>
      <xdr:col>2</xdr:col>
      <xdr:colOff>0</xdr:colOff>
      <xdr:row>2</xdr:row>
      <xdr:rowOff>28575</xdr:rowOff>
    </xdr:from>
    <xdr:to>
      <xdr:col>2</xdr:col>
      <xdr:colOff>552450</xdr:colOff>
      <xdr:row>3</xdr:row>
      <xdr:rowOff>9525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685800" y="342900"/>
          <a:ext cx="552450" cy="257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  <xdr:twoCellAnchor>
    <xdr:from>
      <xdr:col>2</xdr:col>
      <xdr:colOff>0</xdr:colOff>
      <xdr:row>2</xdr:row>
      <xdr:rowOff>28575</xdr:rowOff>
    </xdr:from>
    <xdr:to>
      <xdr:col>2</xdr:col>
      <xdr:colOff>542925</xdr:colOff>
      <xdr:row>3</xdr:row>
      <xdr:rowOff>9525</xdr:rowOff>
    </xdr:to>
    <xdr:sp fLocksText="0">
      <xdr:nvSpPr>
        <xdr:cNvPr id="4" name="Text Box 3"/>
        <xdr:cNvSpPr txBox="1">
          <a:spLocks noChangeArrowheads="1"/>
        </xdr:cNvSpPr>
      </xdr:nvSpPr>
      <xdr:spPr>
        <a:xfrm>
          <a:off x="685800" y="342900"/>
          <a:ext cx="542925" cy="257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  <xdr:twoCellAnchor>
    <xdr:from>
      <xdr:col>2</xdr:col>
      <xdr:colOff>0</xdr:colOff>
      <xdr:row>2</xdr:row>
      <xdr:rowOff>28575</xdr:rowOff>
    </xdr:from>
    <xdr:to>
      <xdr:col>2</xdr:col>
      <xdr:colOff>542925</xdr:colOff>
      <xdr:row>3</xdr:row>
      <xdr:rowOff>9525</xdr:rowOff>
    </xdr:to>
    <xdr:sp fLocksText="0">
      <xdr:nvSpPr>
        <xdr:cNvPr id="5" name="Text Box 3"/>
        <xdr:cNvSpPr txBox="1">
          <a:spLocks noChangeArrowheads="1"/>
        </xdr:cNvSpPr>
      </xdr:nvSpPr>
      <xdr:spPr>
        <a:xfrm>
          <a:off x="685800" y="342900"/>
          <a:ext cx="542925" cy="257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10/01</a:t>
          </a:r>
        </a:p>
      </xdr:txBody>
    </xdr:sp>
    <xdr:clientData/>
  </xdr:twoCellAnchor>
  <xdr:twoCellAnchor>
    <xdr:from>
      <xdr:col>2</xdr:col>
      <xdr:colOff>0</xdr:colOff>
      <xdr:row>2</xdr:row>
      <xdr:rowOff>28575</xdr:rowOff>
    </xdr:from>
    <xdr:to>
      <xdr:col>2</xdr:col>
      <xdr:colOff>542925</xdr:colOff>
      <xdr:row>3</xdr:row>
      <xdr:rowOff>9525</xdr:rowOff>
    </xdr:to>
    <xdr:sp fLocksText="0">
      <xdr:nvSpPr>
        <xdr:cNvPr id="6" name="Text Box 3"/>
        <xdr:cNvSpPr txBox="1">
          <a:spLocks noChangeArrowheads="1"/>
        </xdr:cNvSpPr>
      </xdr:nvSpPr>
      <xdr:spPr>
        <a:xfrm>
          <a:off x="685800" y="342900"/>
          <a:ext cx="542925" cy="257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  <xdr:twoCellAnchor>
    <xdr:from>
      <xdr:col>2</xdr:col>
      <xdr:colOff>0</xdr:colOff>
      <xdr:row>2</xdr:row>
      <xdr:rowOff>28575</xdr:rowOff>
    </xdr:from>
    <xdr:to>
      <xdr:col>2</xdr:col>
      <xdr:colOff>542925</xdr:colOff>
      <xdr:row>3</xdr:row>
      <xdr:rowOff>9525</xdr:rowOff>
    </xdr:to>
    <xdr:sp fLocksText="0">
      <xdr:nvSpPr>
        <xdr:cNvPr id="7" name="Text Box 3"/>
        <xdr:cNvSpPr txBox="1">
          <a:spLocks noChangeArrowheads="1"/>
        </xdr:cNvSpPr>
      </xdr:nvSpPr>
      <xdr:spPr>
        <a:xfrm>
          <a:off x="685800" y="342900"/>
          <a:ext cx="542925" cy="257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  <xdr:twoCellAnchor>
    <xdr:from>
      <xdr:col>2</xdr:col>
      <xdr:colOff>0</xdr:colOff>
      <xdr:row>2</xdr:row>
      <xdr:rowOff>28575</xdr:rowOff>
    </xdr:from>
    <xdr:to>
      <xdr:col>2</xdr:col>
      <xdr:colOff>542925</xdr:colOff>
      <xdr:row>3</xdr:row>
      <xdr:rowOff>9525</xdr:rowOff>
    </xdr:to>
    <xdr:sp fLocksText="0">
      <xdr:nvSpPr>
        <xdr:cNvPr id="8" name="Text Box 3"/>
        <xdr:cNvSpPr txBox="1">
          <a:spLocks noChangeArrowheads="1"/>
        </xdr:cNvSpPr>
      </xdr:nvSpPr>
      <xdr:spPr>
        <a:xfrm>
          <a:off x="685800" y="342900"/>
          <a:ext cx="542925" cy="257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10/01</a:t>
          </a:r>
        </a:p>
      </xdr:txBody>
    </xdr:sp>
    <xdr:clientData/>
  </xdr:twoCellAnchor>
  <xdr:twoCellAnchor>
    <xdr:from>
      <xdr:col>2</xdr:col>
      <xdr:colOff>0</xdr:colOff>
      <xdr:row>2</xdr:row>
      <xdr:rowOff>28575</xdr:rowOff>
    </xdr:from>
    <xdr:to>
      <xdr:col>2</xdr:col>
      <xdr:colOff>914400</xdr:colOff>
      <xdr:row>3</xdr:row>
      <xdr:rowOff>19050</xdr:rowOff>
    </xdr:to>
    <xdr:sp fLocksText="0">
      <xdr:nvSpPr>
        <xdr:cNvPr id="9" name="Text Box 3"/>
        <xdr:cNvSpPr txBox="1">
          <a:spLocks noChangeArrowheads="1"/>
        </xdr:cNvSpPr>
      </xdr:nvSpPr>
      <xdr:spPr>
        <a:xfrm>
          <a:off x="685800" y="342900"/>
          <a:ext cx="914400" cy="266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ANEXA 1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28575</xdr:rowOff>
    </xdr:from>
    <xdr:to>
      <xdr:col>2</xdr:col>
      <xdr:colOff>504825</xdr:colOff>
      <xdr:row>2</xdr:row>
      <xdr:rowOff>209550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685800" y="381000"/>
          <a:ext cx="504825" cy="180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  <xdr:twoCellAnchor>
    <xdr:from>
      <xdr:col>2</xdr:col>
      <xdr:colOff>0</xdr:colOff>
      <xdr:row>5</xdr:row>
      <xdr:rowOff>28575</xdr:rowOff>
    </xdr:from>
    <xdr:to>
      <xdr:col>2</xdr:col>
      <xdr:colOff>552450</xdr:colOff>
      <xdr:row>6</xdr:row>
      <xdr:rowOff>9525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685800" y="1209675"/>
          <a:ext cx="552450" cy="247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  <xdr:twoCellAnchor>
    <xdr:from>
      <xdr:col>2</xdr:col>
      <xdr:colOff>0</xdr:colOff>
      <xdr:row>5</xdr:row>
      <xdr:rowOff>28575</xdr:rowOff>
    </xdr:from>
    <xdr:to>
      <xdr:col>2</xdr:col>
      <xdr:colOff>552450</xdr:colOff>
      <xdr:row>6</xdr:row>
      <xdr:rowOff>9525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685800" y="1209675"/>
          <a:ext cx="552450" cy="247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10/01</a:t>
          </a:r>
        </a:p>
      </xdr:txBody>
    </xdr:sp>
    <xdr:clientData/>
  </xdr:twoCellAnchor>
  <xdr:twoCellAnchor>
    <xdr:from>
      <xdr:col>2</xdr:col>
      <xdr:colOff>0</xdr:colOff>
      <xdr:row>5</xdr:row>
      <xdr:rowOff>28575</xdr:rowOff>
    </xdr:from>
    <xdr:to>
      <xdr:col>2</xdr:col>
      <xdr:colOff>552450</xdr:colOff>
      <xdr:row>6</xdr:row>
      <xdr:rowOff>9525</xdr:rowOff>
    </xdr:to>
    <xdr:sp fLocksText="0">
      <xdr:nvSpPr>
        <xdr:cNvPr id="4" name="Text Box 3"/>
        <xdr:cNvSpPr txBox="1">
          <a:spLocks noChangeArrowheads="1"/>
        </xdr:cNvSpPr>
      </xdr:nvSpPr>
      <xdr:spPr>
        <a:xfrm>
          <a:off x="685800" y="1209675"/>
          <a:ext cx="552450" cy="247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  <xdr:twoCellAnchor>
    <xdr:from>
      <xdr:col>2</xdr:col>
      <xdr:colOff>0</xdr:colOff>
      <xdr:row>5</xdr:row>
      <xdr:rowOff>28575</xdr:rowOff>
    </xdr:from>
    <xdr:to>
      <xdr:col>2</xdr:col>
      <xdr:colOff>542925</xdr:colOff>
      <xdr:row>6</xdr:row>
      <xdr:rowOff>9525</xdr:rowOff>
    </xdr:to>
    <xdr:sp fLocksText="0">
      <xdr:nvSpPr>
        <xdr:cNvPr id="5" name="Text Box 3"/>
        <xdr:cNvSpPr txBox="1">
          <a:spLocks noChangeArrowheads="1"/>
        </xdr:cNvSpPr>
      </xdr:nvSpPr>
      <xdr:spPr>
        <a:xfrm>
          <a:off x="685800" y="1209675"/>
          <a:ext cx="542925" cy="247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  <xdr:twoCellAnchor>
    <xdr:from>
      <xdr:col>2</xdr:col>
      <xdr:colOff>0</xdr:colOff>
      <xdr:row>5</xdr:row>
      <xdr:rowOff>28575</xdr:rowOff>
    </xdr:from>
    <xdr:to>
      <xdr:col>2</xdr:col>
      <xdr:colOff>542925</xdr:colOff>
      <xdr:row>6</xdr:row>
      <xdr:rowOff>9525</xdr:rowOff>
    </xdr:to>
    <xdr:sp fLocksText="0">
      <xdr:nvSpPr>
        <xdr:cNvPr id="6" name="Text Box 3"/>
        <xdr:cNvSpPr txBox="1">
          <a:spLocks noChangeArrowheads="1"/>
        </xdr:cNvSpPr>
      </xdr:nvSpPr>
      <xdr:spPr>
        <a:xfrm>
          <a:off x="685800" y="1209675"/>
          <a:ext cx="542925" cy="247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10/01</a:t>
          </a:r>
        </a:p>
      </xdr:txBody>
    </xdr:sp>
    <xdr:clientData/>
  </xdr:twoCellAnchor>
  <xdr:twoCellAnchor>
    <xdr:from>
      <xdr:col>2</xdr:col>
      <xdr:colOff>0</xdr:colOff>
      <xdr:row>5</xdr:row>
      <xdr:rowOff>28575</xdr:rowOff>
    </xdr:from>
    <xdr:to>
      <xdr:col>2</xdr:col>
      <xdr:colOff>542925</xdr:colOff>
      <xdr:row>6</xdr:row>
      <xdr:rowOff>9525</xdr:rowOff>
    </xdr:to>
    <xdr:sp fLocksText="0">
      <xdr:nvSpPr>
        <xdr:cNvPr id="7" name="Text Box 3"/>
        <xdr:cNvSpPr txBox="1">
          <a:spLocks noChangeArrowheads="1"/>
        </xdr:cNvSpPr>
      </xdr:nvSpPr>
      <xdr:spPr>
        <a:xfrm>
          <a:off x="685800" y="1209675"/>
          <a:ext cx="542925" cy="247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  <xdr:twoCellAnchor>
    <xdr:from>
      <xdr:col>2</xdr:col>
      <xdr:colOff>0</xdr:colOff>
      <xdr:row>5</xdr:row>
      <xdr:rowOff>28575</xdr:rowOff>
    </xdr:from>
    <xdr:to>
      <xdr:col>2</xdr:col>
      <xdr:colOff>542925</xdr:colOff>
      <xdr:row>6</xdr:row>
      <xdr:rowOff>9525</xdr:rowOff>
    </xdr:to>
    <xdr:sp fLocksText="0">
      <xdr:nvSpPr>
        <xdr:cNvPr id="8" name="Text Box 3"/>
        <xdr:cNvSpPr txBox="1">
          <a:spLocks noChangeArrowheads="1"/>
        </xdr:cNvSpPr>
      </xdr:nvSpPr>
      <xdr:spPr>
        <a:xfrm>
          <a:off x="685800" y="1209675"/>
          <a:ext cx="542925" cy="247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  <xdr:twoCellAnchor>
    <xdr:from>
      <xdr:col>2</xdr:col>
      <xdr:colOff>0</xdr:colOff>
      <xdr:row>5</xdr:row>
      <xdr:rowOff>28575</xdr:rowOff>
    </xdr:from>
    <xdr:to>
      <xdr:col>2</xdr:col>
      <xdr:colOff>542925</xdr:colOff>
      <xdr:row>6</xdr:row>
      <xdr:rowOff>9525</xdr:rowOff>
    </xdr:to>
    <xdr:sp fLocksText="0">
      <xdr:nvSpPr>
        <xdr:cNvPr id="9" name="Text Box 3"/>
        <xdr:cNvSpPr txBox="1">
          <a:spLocks noChangeArrowheads="1"/>
        </xdr:cNvSpPr>
      </xdr:nvSpPr>
      <xdr:spPr>
        <a:xfrm>
          <a:off x="685800" y="1209675"/>
          <a:ext cx="542925" cy="247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10/01</a:t>
          </a:r>
        </a:p>
      </xdr:txBody>
    </xdr:sp>
    <xdr:clientData/>
  </xdr:twoCellAnchor>
  <xdr:twoCellAnchor>
    <xdr:from>
      <xdr:col>2</xdr:col>
      <xdr:colOff>0</xdr:colOff>
      <xdr:row>5</xdr:row>
      <xdr:rowOff>28575</xdr:rowOff>
    </xdr:from>
    <xdr:to>
      <xdr:col>2</xdr:col>
      <xdr:colOff>914400</xdr:colOff>
      <xdr:row>6</xdr:row>
      <xdr:rowOff>19050</xdr:rowOff>
    </xdr:to>
    <xdr:sp fLocksText="0">
      <xdr:nvSpPr>
        <xdr:cNvPr id="10" name="Text Box 3"/>
        <xdr:cNvSpPr txBox="1">
          <a:spLocks noChangeArrowheads="1"/>
        </xdr:cNvSpPr>
      </xdr:nvSpPr>
      <xdr:spPr>
        <a:xfrm>
          <a:off x="685800" y="1209675"/>
          <a:ext cx="914400" cy="247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ANEXA 2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0</xdr:rowOff>
    </xdr:from>
    <xdr:to>
      <xdr:col>0</xdr:col>
      <xdr:colOff>257175</xdr:colOff>
      <xdr:row>2</xdr:row>
      <xdr:rowOff>0</xdr:rowOff>
    </xdr:to>
    <xdr:sp>
      <xdr:nvSpPr>
        <xdr:cNvPr id="1" name="Line 4"/>
        <xdr:cNvSpPr>
          <a:spLocks/>
        </xdr:cNvSpPr>
      </xdr:nvSpPr>
      <xdr:spPr>
        <a:xfrm>
          <a:off x="257175" y="3429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2</xdr:row>
      <xdr:rowOff>0</xdr:rowOff>
    </xdr:from>
    <xdr:to>
      <xdr:col>0</xdr:col>
      <xdr:colOff>257175</xdr:colOff>
      <xdr:row>2</xdr:row>
      <xdr:rowOff>0</xdr:rowOff>
    </xdr:to>
    <xdr:sp>
      <xdr:nvSpPr>
        <xdr:cNvPr id="2" name="Line 4"/>
        <xdr:cNvSpPr>
          <a:spLocks/>
        </xdr:cNvSpPr>
      </xdr:nvSpPr>
      <xdr:spPr>
        <a:xfrm>
          <a:off x="257175" y="3429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3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5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6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7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8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9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10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11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12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13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14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15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16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17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18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19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20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21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22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23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24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25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26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27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28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29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30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31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32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33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34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35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36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37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38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39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40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41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42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43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44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45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46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47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48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49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50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51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52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53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54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55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56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57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58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59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60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61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62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63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64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65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66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67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257175</xdr:colOff>
      <xdr:row>3</xdr:row>
      <xdr:rowOff>0</xdr:rowOff>
    </xdr:to>
    <xdr:sp>
      <xdr:nvSpPr>
        <xdr:cNvPr id="68" name="Line 4"/>
        <xdr:cNvSpPr>
          <a:spLocks/>
        </xdr:cNvSpPr>
      </xdr:nvSpPr>
      <xdr:spPr>
        <a:xfrm>
          <a:off x="257175" y="514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67</xdr:row>
      <xdr:rowOff>0</xdr:rowOff>
    </xdr:from>
    <xdr:to>
      <xdr:col>5</xdr:col>
      <xdr:colOff>19050</xdr:colOff>
      <xdr:row>67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077200" y="129254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19050</xdr:colOff>
      <xdr:row>12</xdr:row>
      <xdr:rowOff>0</xdr:rowOff>
    </xdr:to>
    <xdr:sp>
      <xdr:nvSpPr>
        <xdr:cNvPr id="2" name="AutoShape 4"/>
        <xdr:cNvSpPr>
          <a:spLocks/>
        </xdr:cNvSpPr>
      </xdr:nvSpPr>
      <xdr:spPr>
        <a:xfrm>
          <a:off x="7200900" y="24003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19050</xdr:colOff>
      <xdr:row>12</xdr:row>
      <xdr:rowOff>0</xdr:rowOff>
    </xdr:to>
    <xdr:sp>
      <xdr:nvSpPr>
        <xdr:cNvPr id="3" name="AutoShape 6"/>
        <xdr:cNvSpPr>
          <a:spLocks/>
        </xdr:cNvSpPr>
      </xdr:nvSpPr>
      <xdr:spPr>
        <a:xfrm>
          <a:off x="7200900" y="24003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67</xdr:row>
      <xdr:rowOff>0</xdr:rowOff>
    </xdr:from>
    <xdr:to>
      <xdr:col>5</xdr:col>
      <xdr:colOff>19050</xdr:colOff>
      <xdr:row>67</xdr:row>
      <xdr:rowOff>0</xdr:rowOff>
    </xdr:to>
    <xdr:sp>
      <xdr:nvSpPr>
        <xdr:cNvPr id="4" name="AutoShape 7"/>
        <xdr:cNvSpPr>
          <a:spLocks/>
        </xdr:cNvSpPr>
      </xdr:nvSpPr>
      <xdr:spPr>
        <a:xfrm>
          <a:off x="8077200" y="129254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19050</xdr:colOff>
      <xdr:row>12</xdr:row>
      <xdr:rowOff>0</xdr:rowOff>
    </xdr:to>
    <xdr:sp>
      <xdr:nvSpPr>
        <xdr:cNvPr id="5" name="AutoShape 10"/>
        <xdr:cNvSpPr>
          <a:spLocks/>
        </xdr:cNvSpPr>
      </xdr:nvSpPr>
      <xdr:spPr>
        <a:xfrm>
          <a:off x="7200900" y="24003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</xdr:row>
      <xdr:rowOff>0</xdr:rowOff>
    </xdr:from>
    <xdr:to>
      <xdr:col>3</xdr:col>
      <xdr:colOff>876300</xdr:colOff>
      <xdr:row>3</xdr:row>
      <xdr:rowOff>47625</xdr:rowOff>
    </xdr:to>
    <xdr:sp fLocksText="0">
      <xdr:nvSpPr>
        <xdr:cNvPr id="6" name="Text Box 2"/>
        <xdr:cNvSpPr txBox="1">
          <a:spLocks noChangeArrowheads="1"/>
        </xdr:cNvSpPr>
      </xdr:nvSpPr>
      <xdr:spPr>
        <a:xfrm>
          <a:off x="1095375" y="361950"/>
          <a:ext cx="714375" cy="257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27360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11/03</a:t>
          </a:r>
        </a:p>
      </xdr:txBody>
    </xdr:sp>
    <xdr:clientData/>
  </xdr:twoCellAnchor>
  <xdr:twoCellAnchor>
    <xdr:from>
      <xdr:col>3</xdr:col>
      <xdr:colOff>171450</xdr:colOff>
      <xdr:row>2</xdr:row>
      <xdr:rowOff>0</xdr:rowOff>
    </xdr:from>
    <xdr:to>
      <xdr:col>3</xdr:col>
      <xdr:colOff>885825</xdr:colOff>
      <xdr:row>3</xdr:row>
      <xdr:rowOff>28575</xdr:rowOff>
    </xdr:to>
    <xdr:sp fLocksText="0">
      <xdr:nvSpPr>
        <xdr:cNvPr id="7" name="Text Box 2"/>
        <xdr:cNvSpPr txBox="1">
          <a:spLocks noChangeArrowheads="1"/>
        </xdr:cNvSpPr>
      </xdr:nvSpPr>
      <xdr:spPr>
        <a:xfrm>
          <a:off x="1104900" y="361950"/>
          <a:ext cx="714375" cy="2381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27360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10/03</a:t>
          </a:r>
        </a:p>
      </xdr:txBody>
    </xdr:sp>
    <xdr:clientData/>
  </xdr:twoCellAnchor>
  <xdr:twoCellAnchor>
    <xdr:from>
      <xdr:col>3</xdr:col>
      <xdr:colOff>190500</xdr:colOff>
      <xdr:row>2</xdr:row>
      <xdr:rowOff>28575</xdr:rowOff>
    </xdr:from>
    <xdr:to>
      <xdr:col>3</xdr:col>
      <xdr:colOff>895350</xdr:colOff>
      <xdr:row>3</xdr:row>
      <xdr:rowOff>47625</xdr:rowOff>
    </xdr:to>
    <xdr:sp fLocksText="0">
      <xdr:nvSpPr>
        <xdr:cNvPr id="8" name="Text Box 2"/>
        <xdr:cNvSpPr txBox="1">
          <a:spLocks noChangeArrowheads="1"/>
        </xdr:cNvSpPr>
      </xdr:nvSpPr>
      <xdr:spPr>
        <a:xfrm>
          <a:off x="1123950" y="390525"/>
          <a:ext cx="704850" cy="2286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27360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ANEXA 6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nager\Desktop\140%2004%204%20iuli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52884492\Desktop\21.07.2014%20-%20Scrisoare%20cadru%202015\Anexa%20A%20bugete%2010-11\Buget%202012\Scrisoarea%20cadru%202012%20-%202015\PROIECT%20BUGET%202012\2012-2015\Anexa%20A%20bugete%2010-11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817"/>
  <sheetViews>
    <sheetView tabSelected="1" zoomScale="85" zoomScaleNormal="85" zoomScaleSheetLayoutView="75" zoomScalePageLayoutView="0" workbookViewId="0" topLeftCell="A1">
      <pane xSplit="4" ySplit="13" topLeftCell="E26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E3" sqref="E3"/>
    </sheetView>
  </sheetViews>
  <sheetFormatPr defaultColWidth="9.140625" defaultRowHeight="12.75"/>
  <cols>
    <col min="1" max="1" width="4.8515625" style="1" customWidth="1"/>
    <col min="2" max="2" width="5.421875" style="1" customWidth="1"/>
    <col min="3" max="3" width="99.140625" style="1" customWidth="1"/>
    <col min="4" max="4" width="14.57421875" style="1" customWidth="1"/>
    <col min="5" max="5" width="12.8515625" style="1" customWidth="1"/>
    <col min="6" max="11" width="9.140625" style="1" customWidth="1"/>
    <col min="12" max="16384" width="9.140625" style="1" customWidth="1"/>
  </cols>
  <sheetData>
    <row r="1" spans="1:5" ht="12.75">
      <c r="A1" s="265" t="s">
        <v>1037</v>
      </c>
      <c r="B1" s="266"/>
      <c r="C1" s="266"/>
      <c r="D1" s="3"/>
      <c r="E1" s="4"/>
    </row>
    <row r="2" spans="1:5" s="7" customFormat="1" ht="12">
      <c r="A2" s="267" t="s">
        <v>1041</v>
      </c>
      <c r="B2" s="268"/>
      <c r="C2" s="268"/>
      <c r="D2" s="3"/>
      <c r="E2" s="4"/>
    </row>
    <row r="3" spans="1:5" ht="21.75" customHeight="1">
      <c r="A3" s="269" t="s">
        <v>0</v>
      </c>
      <c r="B3" s="269"/>
      <c r="C3" s="269"/>
      <c r="D3" s="3"/>
      <c r="E3" s="4"/>
    </row>
    <row r="4" spans="1:5" ht="12">
      <c r="A4" s="8"/>
      <c r="B4" s="8"/>
      <c r="C4" s="9"/>
      <c r="D4" s="3"/>
      <c r="E4" s="4"/>
    </row>
    <row r="5" spans="1:5" ht="12.75">
      <c r="A5" s="583" t="s">
        <v>1</v>
      </c>
      <c r="B5" s="583"/>
      <c r="C5" s="583"/>
      <c r="D5" s="583"/>
      <c r="E5" s="583"/>
    </row>
    <row r="6" spans="1:5" ht="12.75">
      <c r="A6" s="583" t="s">
        <v>1144</v>
      </c>
      <c r="B6" s="583"/>
      <c r="C6" s="583"/>
      <c r="D6" s="583"/>
      <c r="E6" s="583"/>
    </row>
    <row r="7" spans="1:5" ht="12.75" hidden="1">
      <c r="A7" s="5"/>
      <c r="B7" s="5"/>
      <c r="C7" s="5"/>
      <c r="D7" s="5"/>
      <c r="E7" s="5"/>
    </row>
    <row r="8" spans="1:5" ht="12.75" customHeight="1" hidden="1">
      <c r="A8" s="584"/>
      <c r="B8" s="584"/>
      <c r="C8" s="584"/>
      <c r="D8" s="5"/>
      <c r="E8" s="5"/>
    </row>
    <row r="9" spans="1:5" ht="12.75" customHeight="1" hidden="1" thickBot="1">
      <c r="A9" s="584"/>
      <c r="B9" s="584"/>
      <c r="C9" s="584"/>
      <c r="D9" s="5"/>
      <c r="E9" s="5"/>
    </row>
    <row r="10" spans="1:5" ht="13.5" customHeight="1" hidden="1" thickBot="1">
      <c r="A10" s="2" t="s">
        <v>2</v>
      </c>
      <c r="B10" s="2"/>
      <c r="C10" s="10"/>
      <c r="D10" s="3"/>
      <c r="E10" s="4"/>
    </row>
    <row r="11" spans="1:5" ht="13.5" thickBot="1">
      <c r="A11" s="10"/>
      <c r="B11" s="10"/>
      <c r="C11" s="10"/>
      <c r="D11" s="3"/>
      <c r="E11" s="11" t="s">
        <v>1043</v>
      </c>
    </row>
    <row r="12" spans="1:5" ht="39.75" customHeight="1">
      <c r="A12" s="585" t="s">
        <v>3</v>
      </c>
      <c r="B12" s="586"/>
      <c r="C12" s="586"/>
      <c r="D12" s="589" t="s">
        <v>4</v>
      </c>
      <c r="E12" s="22" t="s">
        <v>1039</v>
      </c>
    </row>
    <row r="13" spans="1:5" ht="30.75" customHeight="1" thickBot="1">
      <c r="A13" s="587"/>
      <c r="B13" s="588"/>
      <c r="C13" s="588"/>
      <c r="D13" s="590"/>
      <c r="E13" s="264" t="s">
        <v>1040</v>
      </c>
    </row>
    <row r="14" spans="1:5" ht="55.5" customHeight="1">
      <c r="A14" s="581" t="s">
        <v>17</v>
      </c>
      <c r="B14" s="582"/>
      <c r="C14" s="582"/>
      <c r="D14" s="27" t="s">
        <v>18</v>
      </c>
      <c r="E14" s="262">
        <f>E16+E122+E129+E145+E253+E353+E359</f>
        <v>2254410</v>
      </c>
    </row>
    <row r="15" spans="1:5" s="32" customFormat="1" ht="18" customHeight="1">
      <c r="A15" s="28" t="s">
        <v>19</v>
      </c>
      <c r="B15" s="29"/>
      <c r="C15" s="29"/>
      <c r="D15" s="30" t="s">
        <v>20</v>
      </c>
      <c r="E15" s="239">
        <f>E16-E46-E116+E122</f>
        <v>1035976</v>
      </c>
    </row>
    <row r="16" spans="1:5" s="32" customFormat="1" ht="18" customHeight="1">
      <c r="A16" s="33" t="s">
        <v>21</v>
      </c>
      <c r="B16" s="34"/>
      <c r="C16" s="35"/>
      <c r="D16" s="36" t="s">
        <v>22</v>
      </c>
      <c r="E16" s="239">
        <f>E17+E67</f>
        <v>1182459</v>
      </c>
    </row>
    <row r="17" spans="1:5" s="32" customFormat="1" ht="18" customHeight="1">
      <c r="A17" s="28" t="s">
        <v>23</v>
      </c>
      <c r="B17" s="31"/>
      <c r="C17" s="31"/>
      <c r="D17" s="36" t="s">
        <v>24</v>
      </c>
      <c r="E17" s="239">
        <f>E18+E34+E45+E64</f>
        <v>1089084</v>
      </c>
    </row>
    <row r="18" spans="1:5" s="32" customFormat="1" ht="24" customHeight="1">
      <c r="A18" s="507" t="s">
        <v>25</v>
      </c>
      <c r="B18" s="508"/>
      <c r="C18" s="508"/>
      <c r="D18" s="36" t="s">
        <v>26</v>
      </c>
      <c r="E18" s="239">
        <f>E19+E22+E31</f>
        <v>677412</v>
      </c>
    </row>
    <row r="19" spans="1:5" s="32" customFormat="1" ht="27.75" customHeight="1">
      <c r="A19" s="507" t="s">
        <v>27</v>
      </c>
      <c r="B19" s="508"/>
      <c r="C19" s="508"/>
      <c r="D19" s="37" t="s">
        <v>28</v>
      </c>
      <c r="E19" s="239">
        <f>E20</f>
        <v>0</v>
      </c>
    </row>
    <row r="20" spans="1:5" s="32" customFormat="1" ht="12.75">
      <c r="A20" s="28" t="s">
        <v>29</v>
      </c>
      <c r="B20" s="37"/>
      <c r="C20" s="31"/>
      <c r="D20" s="38" t="s">
        <v>30</v>
      </c>
      <c r="E20" s="239">
        <f>E21</f>
        <v>0</v>
      </c>
    </row>
    <row r="21" spans="1:5" s="32" customFormat="1" ht="18" customHeight="1">
      <c r="A21" s="28"/>
      <c r="B21" s="31" t="s">
        <v>31</v>
      </c>
      <c r="C21" s="37"/>
      <c r="D21" s="38" t="s">
        <v>32</v>
      </c>
      <c r="E21" s="239">
        <f>E409</f>
        <v>0</v>
      </c>
    </row>
    <row r="22" spans="1:5" s="32" customFormat="1" ht="28.5" customHeight="1">
      <c r="A22" s="523" t="s">
        <v>33</v>
      </c>
      <c r="B22" s="524"/>
      <c r="C22" s="524"/>
      <c r="D22" s="37" t="s">
        <v>34</v>
      </c>
      <c r="E22" s="239">
        <f>E23+E26</f>
        <v>677412</v>
      </c>
    </row>
    <row r="23" spans="1:5" s="32" customFormat="1" ht="18" customHeight="1">
      <c r="A23" s="28" t="s">
        <v>35</v>
      </c>
      <c r="B23" s="29"/>
      <c r="C23" s="31"/>
      <c r="D23" s="38" t="s">
        <v>36</v>
      </c>
      <c r="E23" s="239">
        <f>E24+E25</f>
        <v>10000</v>
      </c>
    </row>
    <row r="24" spans="1:5" s="32" customFormat="1" ht="18" customHeight="1">
      <c r="A24" s="28"/>
      <c r="B24" s="39" t="s">
        <v>37</v>
      </c>
      <c r="C24" s="31"/>
      <c r="D24" s="38" t="s">
        <v>38</v>
      </c>
      <c r="E24" s="239">
        <f>E412</f>
        <v>0</v>
      </c>
    </row>
    <row r="25" spans="1:5" s="32" customFormat="1" ht="26.25" customHeight="1">
      <c r="A25" s="40"/>
      <c r="B25" s="537" t="s">
        <v>39</v>
      </c>
      <c r="C25" s="537"/>
      <c r="D25" s="38" t="s">
        <v>40</v>
      </c>
      <c r="E25" s="239">
        <f>E413</f>
        <v>10000</v>
      </c>
    </row>
    <row r="26" spans="1:5" s="32" customFormat="1" ht="39" customHeight="1">
      <c r="A26" s="507" t="s">
        <v>41</v>
      </c>
      <c r="B26" s="508"/>
      <c r="C26" s="508"/>
      <c r="D26" s="38" t="s">
        <v>42</v>
      </c>
      <c r="E26" s="239">
        <f>E27+E28+E29+E30</f>
        <v>667412</v>
      </c>
    </row>
    <row r="27" spans="1:5" s="32" customFormat="1" ht="18" customHeight="1">
      <c r="A27" s="28"/>
      <c r="B27" s="31" t="s">
        <v>43</v>
      </c>
      <c r="C27" s="37"/>
      <c r="D27" s="38" t="s">
        <v>44</v>
      </c>
      <c r="E27" s="239">
        <f>E415</f>
        <v>667412</v>
      </c>
    </row>
    <row r="28" spans="1:5" s="32" customFormat="1" ht="24.75" customHeight="1">
      <c r="A28" s="28"/>
      <c r="B28" s="491" t="s">
        <v>45</v>
      </c>
      <c r="C28" s="491"/>
      <c r="D28" s="38" t="s">
        <v>46</v>
      </c>
      <c r="E28" s="239">
        <f>E416</f>
        <v>0</v>
      </c>
    </row>
    <row r="29" spans="1:5" s="32" customFormat="1" ht="24.75" customHeight="1">
      <c r="A29" s="28"/>
      <c r="B29" s="519" t="s">
        <v>47</v>
      </c>
      <c r="C29" s="501"/>
      <c r="D29" s="43" t="s">
        <v>48</v>
      </c>
      <c r="E29" s="239">
        <f>E417</f>
        <v>0</v>
      </c>
    </row>
    <row r="30" spans="1:5" s="32" customFormat="1" ht="24.75" customHeight="1">
      <c r="A30" s="28"/>
      <c r="B30" s="519" t="s">
        <v>49</v>
      </c>
      <c r="C30" s="501"/>
      <c r="D30" s="43" t="s">
        <v>50</v>
      </c>
      <c r="E30" s="239">
        <f>E418</f>
        <v>0</v>
      </c>
    </row>
    <row r="31" spans="1:5" s="32" customFormat="1" ht="27.75" customHeight="1">
      <c r="A31" s="507" t="s">
        <v>51</v>
      </c>
      <c r="B31" s="508"/>
      <c r="C31" s="508"/>
      <c r="D31" s="37" t="s">
        <v>52</v>
      </c>
      <c r="E31" s="239">
        <f>E32</f>
        <v>0</v>
      </c>
    </row>
    <row r="32" spans="1:5" s="45" customFormat="1" ht="25.5" customHeight="1">
      <c r="A32" s="551" t="s">
        <v>53</v>
      </c>
      <c r="B32" s="552"/>
      <c r="C32" s="552"/>
      <c r="D32" s="44" t="s">
        <v>54</v>
      </c>
      <c r="E32" s="240">
        <f>E33</f>
        <v>0</v>
      </c>
    </row>
    <row r="33" spans="1:5" s="32" customFormat="1" ht="18" customHeight="1">
      <c r="A33" s="28"/>
      <c r="B33" s="31" t="s">
        <v>55</v>
      </c>
      <c r="C33" s="37"/>
      <c r="D33" s="38" t="s">
        <v>56</v>
      </c>
      <c r="E33" s="239">
        <f>E421</f>
        <v>0</v>
      </c>
    </row>
    <row r="34" spans="1:5" s="32" customFormat="1" ht="18" customHeight="1">
      <c r="A34" s="28" t="s">
        <v>57</v>
      </c>
      <c r="B34" s="31"/>
      <c r="C34" s="41"/>
      <c r="D34" s="37" t="s">
        <v>58</v>
      </c>
      <c r="E34" s="239">
        <f>E35</f>
        <v>201559</v>
      </c>
    </row>
    <row r="35" spans="1:5" s="32" customFormat="1" ht="24.75" customHeight="1">
      <c r="A35" s="507" t="s">
        <v>59</v>
      </c>
      <c r="B35" s="508"/>
      <c r="C35" s="508"/>
      <c r="D35" s="36" t="s">
        <v>60</v>
      </c>
      <c r="E35" s="239">
        <f>E36+E39+E43+E44</f>
        <v>201559</v>
      </c>
    </row>
    <row r="36" spans="1:5" s="32" customFormat="1" ht="18" customHeight="1">
      <c r="A36" s="46"/>
      <c r="B36" s="31" t="s">
        <v>61</v>
      </c>
      <c r="C36" s="37"/>
      <c r="D36" s="36" t="s">
        <v>62</v>
      </c>
      <c r="E36" s="239">
        <f>E37+E38</f>
        <v>160100</v>
      </c>
    </row>
    <row r="37" spans="1:5" s="32" customFormat="1" ht="18" customHeight="1">
      <c r="A37" s="46"/>
      <c r="B37" s="31"/>
      <c r="C37" s="37" t="s">
        <v>63</v>
      </c>
      <c r="D37" s="36" t="s">
        <v>64</v>
      </c>
      <c r="E37" s="239">
        <f>E425</f>
        <v>59100</v>
      </c>
    </row>
    <row r="38" spans="1:5" s="32" customFormat="1" ht="18" customHeight="1">
      <c r="A38" s="46"/>
      <c r="B38" s="31"/>
      <c r="C38" s="37" t="s">
        <v>65</v>
      </c>
      <c r="D38" s="36" t="s">
        <v>66</v>
      </c>
      <c r="E38" s="239">
        <f>E426</f>
        <v>101000</v>
      </c>
    </row>
    <row r="39" spans="1:5" s="32" customFormat="1" ht="18" customHeight="1">
      <c r="A39" s="46"/>
      <c r="B39" s="31" t="s">
        <v>67</v>
      </c>
      <c r="C39" s="47"/>
      <c r="D39" s="36" t="s">
        <v>68</v>
      </c>
      <c r="E39" s="239">
        <f>E40+E41+E42</f>
        <v>31959</v>
      </c>
    </row>
    <row r="40" spans="1:5" s="32" customFormat="1" ht="18" customHeight="1">
      <c r="A40" s="46"/>
      <c r="B40" s="31"/>
      <c r="C40" s="37" t="s">
        <v>69</v>
      </c>
      <c r="D40" s="36" t="s">
        <v>70</v>
      </c>
      <c r="E40" s="239">
        <f>E428</f>
        <v>12300</v>
      </c>
    </row>
    <row r="41" spans="1:5" s="32" customFormat="1" ht="18" customHeight="1">
      <c r="A41" s="46"/>
      <c r="B41" s="31"/>
      <c r="C41" s="37" t="s">
        <v>71</v>
      </c>
      <c r="D41" s="36" t="s">
        <v>72</v>
      </c>
      <c r="E41" s="239">
        <f>E429</f>
        <v>19100</v>
      </c>
    </row>
    <row r="42" spans="1:5" s="32" customFormat="1" ht="29.25" customHeight="1">
      <c r="A42" s="46"/>
      <c r="B42" s="31"/>
      <c r="C42" s="48" t="s">
        <v>73</v>
      </c>
      <c r="D42" s="36" t="s">
        <v>74</v>
      </c>
      <c r="E42" s="239">
        <f>E430</f>
        <v>559</v>
      </c>
    </row>
    <row r="43" spans="1:5" s="32" customFormat="1" ht="18" customHeight="1">
      <c r="A43" s="46"/>
      <c r="B43" s="31" t="s">
        <v>75</v>
      </c>
      <c r="C43" s="37"/>
      <c r="D43" s="36" t="s">
        <v>76</v>
      </c>
      <c r="E43" s="239">
        <f>E431</f>
        <v>9500</v>
      </c>
    </row>
    <row r="44" spans="1:5" s="32" customFormat="1" ht="18" customHeight="1">
      <c r="A44" s="46"/>
      <c r="B44" s="31" t="s">
        <v>77</v>
      </c>
      <c r="C44" s="37"/>
      <c r="D44" s="36" t="s">
        <v>78</v>
      </c>
      <c r="E44" s="239">
        <f>E432</f>
        <v>0</v>
      </c>
    </row>
    <row r="45" spans="1:5" s="32" customFormat="1" ht="27" customHeight="1">
      <c r="A45" s="507" t="s">
        <v>79</v>
      </c>
      <c r="B45" s="508"/>
      <c r="C45" s="508"/>
      <c r="D45" s="37" t="s">
        <v>80</v>
      </c>
      <c r="E45" s="239">
        <f>E46+E52+E55+E58</f>
        <v>209013</v>
      </c>
    </row>
    <row r="46" spans="1:5" s="32" customFormat="1" ht="41.25" customHeight="1">
      <c r="A46" s="523" t="s">
        <v>81</v>
      </c>
      <c r="B46" s="524"/>
      <c r="C46" s="524"/>
      <c r="D46" s="36" t="s">
        <v>82</v>
      </c>
      <c r="E46" s="239">
        <f>E47+E48+E49+E50+E51</f>
        <v>146483</v>
      </c>
    </row>
    <row r="47" spans="1:5" s="32" customFormat="1" ht="25.5" customHeight="1">
      <c r="A47" s="46"/>
      <c r="B47" s="547" t="s">
        <v>83</v>
      </c>
      <c r="C47" s="547"/>
      <c r="D47" s="36" t="s">
        <v>84</v>
      </c>
      <c r="E47" s="239">
        <f>E435</f>
        <v>0</v>
      </c>
    </row>
    <row r="48" spans="1:5" s="32" customFormat="1" ht="39.75" customHeight="1">
      <c r="A48" s="46"/>
      <c r="B48" s="547" t="s">
        <v>85</v>
      </c>
      <c r="C48" s="547"/>
      <c r="D48" s="36" t="s">
        <v>86</v>
      </c>
      <c r="E48" s="239">
        <f>E436</f>
        <v>110304</v>
      </c>
    </row>
    <row r="49" spans="1:5" s="53" customFormat="1" ht="18.75" customHeight="1">
      <c r="A49" s="50"/>
      <c r="B49" s="51" t="s">
        <v>87</v>
      </c>
      <c r="C49" s="51"/>
      <c r="D49" s="52" t="s">
        <v>88</v>
      </c>
      <c r="E49" s="239">
        <f>E437</f>
        <v>0</v>
      </c>
    </row>
    <row r="50" spans="1:5" s="32" customFormat="1" ht="26.25" customHeight="1">
      <c r="A50" s="46"/>
      <c r="B50" s="580" t="s">
        <v>89</v>
      </c>
      <c r="C50" s="580"/>
      <c r="D50" s="36" t="s">
        <v>90</v>
      </c>
      <c r="E50" s="239">
        <f>E438</f>
        <v>9811</v>
      </c>
    </row>
    <row r="51" spans="1:5" s="32" customFormat="1" ht="26.25" customHeight="1">
      <c r="A51" s="46"/>
      <c r="B51" s="548" t="s">
        <v>91</v>
      </c>
      <c r="C51" s="549"/>
      <c r="D51" s="54">
        <v>39855</v>
      </c>
      <c r="E51" s="239">
        <f>E439</f>
        <v>26368</v>
      </c>
    </row>
    <row r="52" spans="1:5" ht="27" customHeight="1">
      <c r="A52" s="550" t="s">
        <v>92</v>
      </c>
      <c r="B52" s="536"/>
      <c r="C52" s="472"/>
      <c r="D52" s="56" t="s">
        <v>93</v>
      </c>
      <c r="E52" s="241">
        <f>E53+E54</f>
        <v>0</v>
      </c>
    </row>
    <row r="53" spans="1:5" ht="18" customHeight="1">
      <c r="A53" s="58"/>
      <c r="B53" s="57" t="s">
        <v>94</v>
      </c>
      <c r="C53" s="59"/>
      <c r="D53" s="60" t="s">
        <v>95</v>
      </c>
      <c r="E53" s="239">
        <f>E441</f>
        <v>0</v>
      </c>
    </row>
    <row r="54" spans="1:5" s="53" customFormat="1" ht="18" customHeight="1">
      <c r="A54" s="61"/>
      <c r="B54" s="62" t="s">
        <v>96</v>
      </c>
      <c r="C54" s="63"/>
      <c r="D54" s="64" t="s">
        <v>97</v>
      </c>
      <c r="E54" s="239">
        <f>E442</f>
        <v>0</v>
      </c>
    </row>
    <row r="55" spans="1:5" s="32" customFormat="1" ht="18" customHeight="1">
      <c r="A55" s="46" t="s">
        <v>98</v>
      </c>
      <c r="B55" s="37"/>
      <c r="C55" s="41"/>
      <c r="D55" s="38" t="s">
        <v>99</v>
      </c>
      <c r="E55" s="239">
        <f>E56+E57</f>
        <v>1100</v>
      </c>
    </row>
    <row r="56" spans="1:5" s="32" customFormat="1" ht="18" customHeight="1">
      <c r="A56" s="46"/>
      <c r="B56" s="31" t="s">
        <v>100</v>
      </c>
      <c r="C56" s="37"/>
      <c r="D56" s="38" t="s">
        <v>101</v>
      </c>
      <c r="E56" s="239">
        <f>E444</f>
        <v>1100</v>
      </c>
    </row>
    <row r="57" spans="1:5" s="32" customFormat="1" ht="18" customHeight="1">
      <c r="A57" s="46"/>
      <c r="B57" s="65" t="s">
        <v>102</v>
      </c>
      <c r="C57" s="37"/>
      <c r="D57" s="38" t="s">
        <v>103</v>
      </c>
      <c r="E57" s="239">
        <f>E445</f>
        <v>0</v>
      </c>
    </row>
    <row r="58" spans="1:5" s="32" customFormat="1" ht="31.5" customHeight="1">
      <c r="A58" s="523" t="s">
        <v>104</v>
      </c>
      <c r="B58" s="524"/>
      <c r="C58" s="524"/>
      <c r="D58" s="38" t="s">
        <v>105</v>
      </c>
      <c r="E58" s="239">
        <f>E59+E62+E63</f>
        <v>61430</v>
      </c>
    </row>
    <row r="59" spans="1:5" s="32" customFormat="1" ht="18" customHeight="1">
      <c r="A59" s="46"/>
      <c r="B59" s="31" t="s">
        <v>106</v>
      </c>
      <c r="C59" s="47"/>
      <c r="D59" s="38" t="s">
        <v>107</v>
      </c>
      <c r="E59" s="239">
        <f>E60+E61</f>
        <v>49800</v>
      </c>
    </row>
    <row r="60" spans="1:5" s="32" customFormat="1" ht="18" customHeight="1">
      <c r="A60" s="46"/>
      <c r="B60" s="66"/>
      <c r="C60" s="37" t="s">
        <v>108</v>
      </c>
      <c r="D60" s="38" t="s">
        <v>109</v>
      </c>
      <c r="E60" s="239">
        <f>E448</f>
        <v>30700</v>
      </c>
    </row>
    <row r="61" spans="1:5" s="32" customFormat="1" ht="18" customHeight="1">
      <c r="A61" s="46"/>
      <c r="B61" s="66"/>
      <c r="C61" s="37" t="s">
        <v>110</v>
      </c>
      <c r="D61" s="38" t="s">
        <v>111</v>
      </c>
      <c r="E61" s="239">
        <f>E449</f>
        <v>19100</v>
      </c>
    </row>
    <row r="62" spans="1:5" s="32" customFormat="1" ht="18" customHeight="1">
      <c r="A62" s="46"/>
      <c r="B62" s="31" t="s">
        <v>112</v>
      </c>
      <c r="C62" s="37"/>
      <c r="D62" s="38" t="s">
        <v>113</v>
      </c>
      <c r="E62" s="239">
        <f>E450</f>
        <v>0</v>
      </c>
    </row>
    <row r="63" spans="1:5" s="32" customFormat="1" ht="24.75" customHeight="1">
      <c r="A63" s="46"/>
      <c r="B63" s="491" t="s">
        <v>114</v>
      </c>
      <c r="C63" s="491"/>
      <c r="D63" s="38" t="s">
        <v>115</v>
      </c>
      <c r="E63" s="239">
        <f>E451</f>
        <v>11630</v>
      </c>
    </row>
    <row r="64" spans="1:5" s="32" customFormat="1" ht="18" customHeight="1">
      <c r="A64" s="46" t="s">
        <v>116</v>
      </c>
      <c r="B64" s="65"/>
      <c r="C64" s="41"/>
      <c r="D64" s="37" t="s">
        <v>117</v>
      </c>
      <c r="E64" s="239">
        <f>E65</f>
        <v>1100</v>
      </c>
    </row>
    <row r="65" spans="1:5" s="32" customFormat="1" ht="18" customHeight="1">
      <c r="A65" s="46" t="s">
        <v>118</v>
      </c>
      <c r="B65" s="37"/>
      <c r="C65" s="41"/>
      <c r="D65" s="38" t="s">
        <v>119</v>
      </c>
      <c r="E65" s="239">
        <f>E66</f>
        <v>1100</v>
      </c>
    </row>
    <row r="66" spans="1:5" s="32" customFormat="1" ht="18" customHeight="1">
      <c r="A66" s="46"/>
      <c r="B66" s="65" t="s">
        <v>120</v>
      </c>
      <c r="C66" s="37"/>
      <c r="D66" s="38" t="s">
        <v>121</v>
      </c>
      <c r="E66" s="239">
        <f>E454</f>
        <v>1100</v>
      </c>
    </row>
    <row r="67" spans="1:5" s="32" customFormat="1" ht="18" customHeight="1">
      <c r="A67" s="28" t="s">
        <v>122</v>
      </c>
      <c r="B67" s="67"/>
      <c r="C67" s="31"/>
      <c r="D67" s="38" t="s">
        <v>123</v>
      </c>
      <c r="E67" s="239">
        <f>+E68+E81</f>
        <v>93375</v>
      </c>
    </row>
    <row r="68" spans="1:5" s="32" customFormat="1" ht="18" customHeight="1">
      <c r="A68" s="28" t="s">
        <v>124</v>
      </c>
      <c r="B68" s="31"/>
      <c r="C68" s="41"/>
      <c r="D68" s="37" t="s">
        <v>125</v>
      </c>
      <c r="E68" s="239">
        <f>E69+E79</f>
        <v>7659</v>
      </c>
    </row>
    <row r="69" spans="1:5" s="32" customFormat="1" ht="18" customHeight="1">
      <c r="A69" s="28" t="s">
        <v>126</v>
      </c>
      <c r="B69" s="37"/>
      <c r="C69" s="41"/>
      <c r="D69" s="38" t="s">
        <v>127</v>
      </c>
      <c r="E69" s="239">
        <f>E70+E71+E75+E78</f>
        <v>7659</v>
      </c>
    </row>
    <row r="70" spans="1:5" s="32" customFormat="1" ht="18" customHeight="1">
      <c r="A70" s="46"/>
      <c r="B70" s="31" t="s">
        <v>128</v>
      </c>
      <c r="C70" s="47"/>
      <c r="D70" s="38" t="s">
        <v>129</v>
      </c>
      <c r="E70" s="239">
        <f>E458</f>
        <v>0</v>
      </c>
    </row>
    <row r="71" spans="1:5" s="32" customFormat="1" ht="27" customHeight="1">
      <c r="A71" s="46"/>
      <c r="B71" s="538" t="s">
        <v>130</v>
      </c>
      <c r="C71" s="472"/>
      <c r="D71" s="38" t="s">
        <v>131</v>
      </c>
      <c r="E71" s="239">
        <f>E72+E73+E74</f>
        <v>7659</v>
      </c>
    </row>
    <row r="72" spans="1:5" s="32" customFormat="1" ht="18" customHeight="1">
      <c r="A72" s="46"/>
      <c r="B72" s="31"/>
      <c r="C72" s="37" t="s">
        <v>132</v>
      </c>
      <c r="D72" s="38" t="s">
        <v>133</v>
      </c>
      <c r="E72" s="239">
        <f>E460</f>
        <v>0</v>
      </c>
    </row>
    <row r="73" spans="1:5" s="32" customFormat="1" ht="18" customHeight="1">
      <c r="A73" s="46"/>
      <c r="B73" s="31"/>
      <c r="C73" s="37" t="s">
        <v>134</v>
      </c>
      <c r="D73" s="38" t="s">
        <v>135</v>
      </c>
      <c r="E73" s="239">
        <f>E461</f>
        <v>0</v>
      </c>
    </row>
    <row r="74" spans="1:5" s="32" customFormat="1" ht="18" customHeight="1">
      <c r="A74" s="46"/>
      <c r="B74" s="31"/>
      <c r="C74" s="37" t="s">
        <v>136</v>
      </c>
      <c r="D74" s="38" t="s">
        <v>137</v>
      </c>
      <c r="E74" s="239">
        <f>E462</f>
        <v>7659</v>
      </c>
    </row>
    <row r="75" spans="1:5" s="32" customFormat="1" ht="18" customHeight="1">
      <c r="A75" s="28"/>
      <c r="B75" s="31" t="s">
        <v>138</v>
      </c>
      <c r="C75" s="37"/>
      <c r="D75" s="38" t="s">
        <v>139</v>
      </c>
      <c r="E75" s="239">
        <f>E76+E77</f>
        <v>0</v>
      </c>
    </row>
    <row r="76" spans="1:5" s="32" customFormat="1" ht="18" customHeight="1">
      <c r="A76" s="28"/>
      <c r="B76" s="31"/>
      <c r="C76" s="37" t="s">
        <v>140</v>
      </c>
      <c r="D76" s="38" t="s">
        <v>141</v>
      </c>
      <c r="E76" s="239">
        <f>E464</f>
        <v>0</v>
      </c>
    </row>
    <row r="77" spans="1:5" s="32" customFormat="1" ht="28.5" customHeight="1">
      <c r="A77" s="28"/>
      <c r="B77" s="31"/>
      <c r="C77" s="48" t="s">
        <v>142</v>
      </c>
      <c r="D77" s="38" t="s">
        <v>143</v>
      </c>
      <c r="E77" s="239">
        <f>E465</f>
        <v>0</v>
      </c>
    </row>
    <row r="78" spans="1:5" s="32" customFormat="1" ht="18" customHeight="1">
      <c r="A78" s="28"/>
      <c r="B78" s="31" t="s">
        <v>144</v>
      </c>
      <c r="C78" s="37"/>
      <c r="D78" s="38" t="s">
        <v>145</v>
      </c>
      <c r="E78" s="239">
        <f>E466</f>
        <v>0</v>
      </c>
    </row>
    <row r="79" spans="1:5" s="32" customFormat="1" ht="18" customHeight="1">
      <c r="A79" s="28" t="s">
        <v>146</v>
      </c>
      <c r="B79" s="37"/>
      <c r="C79" s="31"/>
      <c r="D79" s="38" t="s">
        <v>147</v>
      </c>
      <c r="E79" s="239">
        <f>E80</f>
        <v>0</v>
      </c>
    </row>
    <row r="80" spans="1:5" s="32" customFormat="1" ht="18" customHeight="1">
      <c r="A80" s="28"/>
      <c r="B80" s="31" t="s">
        <v>148</v>
      </c>
      <c r="C80" s="37"/>
      <c r="D80" s="38" t="s">
        <v>149</v>
      </c>
      <c r="E80" s="239">
        <f>E468</f>
        <v>0</v>
      </c>
    </row>
    <row r="81" spans="1:5" s="32" customFormat="1" ht="36" customHeight="1">
      <c r="A81" s="507" t="s">
        <v>150</v>
      </c>
      <c r="B81" s="508"/>
      <c r="C81" s="508"/>
      <c r="D81" s="38" t="s">
        <v>151</v>
      </c>
      <c r="E81" s="243">
        <f>E82+E93+E96+E103+E116</f>
        <v>85716</v>
      </c>
    </row>
    <row r="82" spans="1:5" s="32" customFormat="1" ht="48.75" customHeight="1">
      <c r="A82" s="523" t="s">
        <v>152</v>
      </c>
      <c r="B82" s="524"/>
      <c r="C82" s="524"/>
      <c r="D82" s="36" t="s">
        <v>153</v>
      </c>
      <c r="E82" s="239">
        <f>E83+E84+E85+E86+E87+E88+E89+E90+E91+E92</f>
        <v>9162</v>
      </c>
    </row>
    <row r="83" spans="1:5" s="32" customFormat="1" ht="18" customHeight="1">
      <c r="A83" s="46"/>
      <c r="B83" s="31" t="s">
        <v>154</v>
      </c>
      <c r="C83" s="37"/>
      <c r="D83" s="36" t="s">
        <v>155</v>
      </c>
      <c r="E83" s="239">
        <f aca="true" t="shared" si="0" ref="E83:E92">E471</f>
        <v>228</v>
      </c>
    </row>
    <row r="84" spans="1:5" s="32" customFormat="1" ht="30" customHeight="1">
      <c r="A84" s="46"/>
      <c r="B84" s="538" t="s">
        <v>156</v>
      </c>
      <c r="C84" s="472"/>
      <c r="D84" s="36" t="s">
        <v>157</v>
      </c>
      <c r="E84" s="239">
        <f t="shared" si="0"/>
        <v>0</v>
      </c>
    </row>
    <row r="85" spans="1:5" s="32" customFormat="1" ht="18" customHeight="1">
      <c r="A85" s="46"/>
      <c r="B85" s="31" t="s">
        <v>158</v>
      </c>
      <c r="C85" s="37"/>
      <c r="D85" s="36" t="s">
        <v>159</v>
      </c>
      <c r="E85" s="239">
        <f t="shared" si="0"/>
        <v>3213</v>
      </c>
    </row>
    <row r="86" spans="1:5" s="32" customFormat="1" ht="18" customHeight="1">
      <c r="A86" s="46"/>
      <c r="B86" s="31" t="s">
        <v>160</v>
      </c>
      <c r="C86" s="37"/>
      <c r="D86" s="36" t="s">
        <v>161</v>
      </c>
      <c r="E86" s="239">
        <f t="shared" si="0"/>
        <v>18</v>
      </c>
    </row>
    <row r="87" spans="1:5" s="32" customFormat="1" ht="18" customHeight="1">
      <c r="A87" s="68"/>
      <c r="B87" s="31" t="s">
        <v>162</v>
      </c>
      <c r="C87" s="37"/>
      <c r="D87" s="36" t="s">
        <v>163</v>
      </c>
      <c r="E87" s="239">
        <f t="shared" si="0"/>
        <v>8</v>
      </c>
    </row>
    <row r="88" spans="1:5" s="32" customFormat="1" ht="18" customHeight="1">
      <c r="A88" s="68"/>
      <c r="B88" s="69" t="s">
        <v>164</v>
      </c>
      <c r="C88" s="70"/>
      <c r="D88" s="71" t="s">
        <v>165</v>
      </c>
      <c r="E88" s="239">
        <f t="shared" si="0"/>
        <v>0</v>
      </c>
    </row>
    <row r="89" spans="1:5" s="32" customFormat="1" ht="24.75" customHeight="1">
      <c r="A89" s="72"/>
      <c r="B89" s="537" t="s">
        <v>166</v>
      </c>
      <c r="C89" s="537"/>
      <c r="D89" s="36" t="s">
        <v>167</v>
      </c>
      <c r="E89" s="239">
        <f t="shared" si="0"/>
        <v>0</v>
      </c>
    </row>
    <row r="90" spans="1:5" s="32" customFormat="1" ht="18" customHeight="1">
      <c r="A90" s="72"/>
      <c r="B90" s="31" t="s">
        <v>168</v>
      </c>
      <c r="C90" s="37"/>
      <c r="D90" s="36" t="s">
        <v>169</v>
      </c>
      <c r="E90" s="239">
        <f t="shared" si="0"/>
        <v>900</v>
      </c>
    </row>
    <row r="91" spans="1:5" s="32" customFormat="1" ht="18" customHeight="1">
      <c r="A91" s="72"/>
      <c r="B91" s="31" t="s">
        <v>170</v>
      </c>
      <c r="C91" s="37"/>
      <c r="D91" s="73" t="s">
        <v>171</v>
      </c>
      <c r="E91" s="239">
        <f t="shared" si="0"/>
        <v>0</v>
      </c>
    </row>
    <row r="92" spans="1:5" s="32" customFormat="1" ht="18" customHeight="1">
      <c r="A92" s="68"/>
      <c r="B92" s="31" t="s">
        <v>172</v>
      </c>
      <c r="C92" s="37"/>
      <c r="D92" s="36" t="s">
        <v>173</v>
      </c>
      <c r="E92" s="239">
        <f t="shared" si="0"/>
        <v>4795</v>
      </c>
    </row>
    <row r="93" spans="1:5" s="32" customFormat="1" ht="23.25" customHeight="1">
      <c r="A93" s="543" t="s">
        <v>174</v>
      </c>
      <c r="B93" s="544"/>
      <c r="C93" s="544"/>
      <c r="D93" s="36" t="s">
        <v>175</v>
      </c>
      <c r="E93" s="239">
        <f>E94+E95</f>
        <v>24443</v>
      </c>
    </row>
    <row r="94" spans="1:5" s="32" customFormat="1" ht="18" customHeight="1">
      <c r="A94" s="46"/>
      <c r="B94" s="65" t="s">
        <v>176</v>
      </c>
      <c r="C94" s="37"/>
      <c r="D94" s="36" t="s">
        <v>177</v>
      </c>
      <c r="E94" s="239">
        <f>E482</f>
        <v>7</v>
      </c>
    </row>
    <row r="95" spans="1:5" s="32" customFormat="1" ht="18" customHeight="1">
      <c r="A95" s="68"/>
      <c r="B95" s="31" t="s">
        <v>178</v>
      </c>
      <c r="C95" s="37"/>
      <c r="D95" s="36" t="s">
        <v>179</v>
      </c>
      <c r="E95" s="239">
        <f>E483</f>
        <v>24436</v>
      </c>
    </row>
    <row r="96" spans="1:5" s="32" customFormat="1" ht="18" customHeight="1">
      <c r="A96" s="46" t="s">
        <v>180</v>
      </c>
      <c r="B96" s="37"/>
      <c r="C96" s="31"/>
      <c r="D96" s="36" t="s">
        <v>181</v>
      </c>
      <c r="E96" s="239">
        <f>E97+E99+E100+E102</f>
        <v>19308</v>
      </c>
    </row>
    <row r="97" spans="1:5" s="32" customFormat="1" ht="22.5" customHeight="1">
      <c r="A97" s="46"/>
      <c r="B97" s="537" t="s">
        <v>182</v>
      </c>
      <c r="C97" s="537"/>
      <c r="D97" s="36" t="s">
        <v>183</v>
      </c>
      <c r="E97" s="239">
        <f>E98</f>
        <v>18300</v>
      </c>
    </row>
    <row r="98" spans="1:5" s="32" customFormat="1" ht="25.5" customHeight="1">
      <c r="A98" s="46"/>
      <c r="B98" s="31"/>
      <c r="C98" s="48" t="s">
        <v>184</v>
      </c>
      <c r="D98" s="36" t="s">
        <v>185</v>
      </c>
      <c r="E98" s="239">
        <f>E486</f>
        <v>18300</v>
      </c>
    </row>
    <row r="99" spans="1:5" s="32" customFormat="1" ht="27" customHeight="1">
      <c r="A99" s="46"/>
      <c r="B99" s="491" t="s">
        <v>186</v>
      </c>
      <c r="C99" s="491"/>
      <c r="D99" s="36" t="s">
        <v>187</v>
      </c>
      <c r="E99" s="239">
        <f>E487</f>
        <v>0</v>
      </c>
    </row>
    <row r="100" spans="1:5" s="32" customFormat="1" ht="36" customHeight="1">
      <c r="A100" s="46"/>
      <c r="B100" s="491" t="s">
        <v>188</v>
      </c>
      <c r="C100" s="491"/>
      <c r="D100" s="36" t="s">
        <v>189</v>
      </c>
      <c r="E100" s="239">
        <f>E101</f>
        <v>0</v>
      </c>
    </row>
    <row r="101" spans="1:5" s="32" customFormat="1" ht="33" customHeight="1">
      <c r="A101" s="46"/>
      <c r="B101" s="31"/>
      <c r="C101" s="48" t="s">
        <v>190</v>
      </c>
      <c r="D101" s="36" t="s">
        <v>191</v>
      </c>
      <c r="E101" s="239">
        <f>E489</f>
        <v>0</v>
      </c>
    </row>
    <row r="102" spans="1:5" s="32" customFormat="1" ht="18" customHeight="1">
      <c r="A102" s="46"/>
      <c r="B102" s="31" t="s">
        <v>192</v>
      </c>
      <c r="C102" s="37"/>
      <c r="D102" s="36" t="s">
        <v>193</v>
      </c>
      <c r="E102" s="239">
        <f>E490</f>
        <v>1008</v>
      </c>
    </row>
    <row r="103" spans="1:5" s="32" customFormat="1" ht="36.75" customHeight="1">
      <c r="A103" s="527" t="s">
        <v>194</v>
      </c>
      <c r="B103" s="528"/>
      <c r="C103" s="528"/>
      <c r="D103" s="36" t="s">
        <v>195</v>
      </c>
      <c r="E103" s="239">
        <f>E104+E106+E107+E108+E109+E110+E111+E112+E113+E114+E115</f>
        <v>32803</v>
      </c>
    </row>
    <row r="104" spans="1:5" s="32" customFormat="1" ht="18" customHeight="1">
      <c r="A104" s="46"/>
      <c r="B104" s="37" t="s">
        <v>196</v>
      </c>
      <c r="C104" s="31"/>
      <c r="D104" s="36" t="s">
        <v>197</v>
      </c>
      <c r="E104" s="239">
        <f>E105</f>
        <v>0</v>
      </c>
    </row>
    <row r="105" spans="1:5" s="32" customFormat="1" ht="18" customHeight="1">
      <c r="A105" s="46"/>
      <c r="B105" s="37"/>
      <c r="C105" s="31" t="s">
        <v>198</v>
      </c>
      <c r="D105" s="36" t="s">
        <v>199</v>
      </c>
      <c r="E105" s="239">
        <f>E493</f>
        <v>0</v>
      </c>
    </row>
    <row r="106" spans="1:5" s="32" customFormat="1" ht="18" customHeight="1">
      <c r="A106" s="46"/>
      <c r="B106" s="31" t="s">
        <v>200</v>
      </c>
      <c r="C106" s="37"/>
      <c r="D106" s="36" t="s">
        <v>201</v>
      </c>
      <c r="E106" s="239">
        <f>E494</f>
        <v>0</v>
      </c>
    </row>
    <row r="107" spans="1:5" s="32" customFormat="1" ht="18" customHeight="1">
      <c r="A107" s="74"/>
      <c r="B107" s="529" t="s">
        <v>202</v>
      </c>
      <c r="C107" s="529"/>
      <c r="D107" s="75" t="s">
        <v>203</v>
      </c>
      <c r="E107" s="239">
        <f>E495</f>
        <v>31614</v>
      </c>
    </row>
    <row r="108" spans="1:5" s="32" customFormat="1" ht="18" customHeight="1">
      <c r="A108" s="74"/>
      <c r="B108" s="529" t="s">
        <v>204</v>
      </c>
      <c r="C108" s="529"/>
      <c r="D108" s="75" t="s">
        <v>205</v>
      </c>
      <c r="E108" s="239">
        <f>E558</f>
        <v>0</v>
      </c>
    </row>
    <row r="109" spans="1:5" s="32" customFormat="1" ht="18" customHeight="1">
      <c r="A109" s="46"/>
      <c r="B109" s="529" t="s">
        <v>206</v>
      </c>
      <c r="C109" s="529"/>
      <c r="D109" s="76" t="s">
        <v>207</v>
      </c>
      <c r="E109" s="239">
        <f>E496</f>
        <v>0</v>
      </c>
    </row>
    <row r="110" spans="1:5" s="32" customFormat="1" ht="27.75" customHeight="1">
      <c r="A110" s="46"/>
      <c r="B110" s="530" t="s">
        <v>208</v>
      </c>
      <c r="C110" s="530"/>
      <c r="D110" s="76" t="s">
        <v>209</v>
      </c>
      <c r="E110" s="239">
        <f>E497</f>
        <v>0</v>
      </c>
    </row>
    <row r="111" spans="1:5" s="32" customFormat="1" ht="22.5" customHeight="1">
      <c r="A111" s="46"/>
      <c r="B111" s="530" t="s">
        <v>210</v>
      </c>
      <c r="C111" s="530"/>
      <c r="D111" s="76" t="s">
        <v>211</v>
      </c>
      <c r="E111" s="239">
        <f>E559</f>
        <v>0</v>
      </c>
    </row>
    <row r="112" spans="1:5" s="32" customFormat="1" ht="18" customHeight="1">
      <c r="A112" s="46"/>
      <c r="B112" s="530" t="s">
        <v>212</v>
      </c>
      <c r="C112" s="530"/>
      <c r="D112" s="76" t="s">
        <v>213</v>
      </c>
      <c r="E112" s="239">
        <f>E560</f>
        <v>0</v>
      </c>
    </row>
    <row r="113" spans="1:5" s="32" customFormat="1" ht="21.75" customHeight="1">
      <c r="A113" s="46"/>
      <c r="B113" s="531" t="s">
        <v>214</v>
      </c>
      <c r="C113" s="532"/>
      <c r="D113" s="76" t="s">
        <v>215</v>
      </c>
      <c r="E113" s="239">
        <f>E561</f>
        <v>0</v>
      </c>
    </row>
    <row r="114" spans="1:5" s="32" customFormat="1" ht="26.25" customHeight="1">
      <c r="A114" s="46"/>
      <c r="B114" s="77"/>
      <c r="C114" s="78" t="s">
        <v>216</v>
      </c>
      <c r="D114" s="76" t="s">
        <v>217</v>
      </c>
      <c r="E114" s="239">
        <f>E562</f>
        <v>0</v>
      </c>
    </row>
    <row r="115" spans="1:5" s="32" customFormat="1" ht="18" customHeight="1">
      <c r="A115" s="46"/>
      <c r="B115" s="31" t="s">
        <v>218</v>
      </c>
      <c r="C115" s="37"/>
      <c r="D115" s="36" t="s">
        <v>219</v>
      </c>
      <c r="E115" s="239">
        <f>E498</f>
        <v>1189</v>
      </c>
    </row>
    <row r="116" spans="1:5" s="32" customFormat="1" ht="27" customHeight="1">
      <c r="A116" s="543" t="s">
        <v>220</v>
      </c>
      <c r="B116" s="544"/>
      <c r="C116" s="544"/>
      <c r="D116" s="36" t="s">
        <v>221</v>
      </c>
      <c r="E116" s="239">
        <f>E117+E118+E119+E120+E121</f>
        <v>0</v>
      </c>
    </row>
    <row r="117" spans="1:5" s="32" customFormat="1" ht="18" customHeight="1">
      <c r="A117" s="46"/>
      <c r="B117" s="31" t="s">
        <v>222</v>
      </c>
      <c r="C117" s="37"/>
      <c r="D117" s="36" t="s">
        <v>223</v>
      </c>
      <c r="E117" s="239">
        <f>E500</f>
        <v>0</v>
      </c>
    </row>
    <row r="118" spans="1:5" s="32" customFormat="1" ht="28.5" customHeight="1">
      <c r="A118" s="576" t="s">
        <v>224</v>
      </c>
      <c r="B118" s="577"/>
      <c r="C118" s="577"/>
      <c r="D118" s="36" t="s">
        <v>225</v>
      </c>
      <c r="E118" s="239">
        <f>E501</f>
        <v>-123540</v>
      </c>
    </row>
    <row r="119" spans="1:5" s="32" customFormat="1" ht="18" customHeight="1">
      <c r="A119" s="79" t="s">
        <v>226</v>
      </c>
      <c r="B119" s="42"/>
      <c r="C119" s="31"/>
      <c r="D119" s="36" t="s">
        <v>227</v>
      </c>
      <c r="E119" s="239">
        <f>E564</f>
        <v>123540</v>
      </c>
    </row>
    <row r="120" spans="1:5" s="32" customFormat="1" ht="18" customHeight="1">
      <c r="A120" s="79"/>
      <c r="B120" s="491" t="s">
        <v>228</v>
      </c>
      <c r="C120" s="491"/>
      <c r="D120" s="36" t="s">
        <v>229</v>
      </c>
      <c r="E120" s="239">
        <f>E565</f>
        <v>0</v>
      </c>
    </row>
    <row r="121" spans="1:5" s="32" customFormat="1" ht="18" customHeight="1">
      <c r="A121" s="46"/>
      <c r="B121" s="31" t="s">
        <v>230</v>
      </c>
      <c r="C121" s="37"/>
      <c r="D121" s="36" t="s">
        <v>231</v>
      </c>
      <c r="E121" s="239">
        <f>E502</f>
        <v>0</v>
      </c>
    </row>
    <row r="122" spans="1:5" s="32" customFormat="1" ht="18" customHeight="1">
      <c r="A122" s="46" t="s">
        <v>232</v>
      </c>
      <c r="B122" s="65"/>
      <c r="C122" s="80"/>
      <c r="D122" s="36" t="s">
        <v>233</v>
      </c>
      <c r="E122" s="243">
        <f>E123</f>
        <v>0</v>
      </c>
    </row>
    <row r="123" spans="1:5" s="32" customFormat="1" ht="26.25" customHeight="1">
      <c r="A123" s="578" t="s">
        <v>234</v>
      </c>
      <c r="B123" s="579"/>
      <c r="C123" s="579"/>
      <c r="D123" s="81" t="s">
        <v>235</v>
      </c>
      <c r="E123" s="239">
        <f>E124+E125+E126+E127+E128</f>
        <v>0</v>
      </c>
    </row>
    <row r="124" spans="1:5" s="32" customFormat="1" ht="18" customHeight="1">
      <c r="A124" s="46"/>
      <c r="B124" s="31" t="s">
        <v>236</v>
      </c>
      <c r="C124" s="37"/>
      <c r="D124" s="36" t="s">
        <v>237</v>
      </c>
      <c r="E124" s="239">
        <f>E568</f>
        <v>0</v>
      </c>
    </row>
    <row r="125" spans="1:5" s="32" customFormat="1" ht="18" customHeight="1">
      <c r="A125" s="46"/>
      <c r="B125" s="31" t="s">
        <v>238</v>
      </c>
      <c r="C125" s="37"/>
      <c r="D125" s="36" t="s">
        <v>239</v>
      </c>
      <c r="E125" s="239">
        <f>E569</f>
        <v>0</v>
      </c>
    </row>
    <row r="126" spans="1:5" s="32" customFormat="1" ht="18" customHeight="1">
      <c r="A126" s="46"/>
      <c r="B126" s="31" t="s">
        <v>240</v>
      </c>
      <c r="C126" s="37"/>
      <c r="D126" s="36" t="s">
        <v>241</v>
      </c>
      <c r="E126" s="239">
        <f>E570</f>
        <v>0</v>
      </c>
    </row>
    <row r="127" spans="1:5" s="32" customFormat="1" ht="28.5" customHeight="1">
      <c r="A127" s="46"/>
      <c r="B127" s="491" t="s">
        <v>242</v>
      </c>
      <c r="C127" s="491"/>
      <c r="D127" s="36" t="s">
        <v>243</v>
      </c>
      <c r="E127" s="239">
        <f>E571</f>
        <v>0</v>
      </c>
    </row>
    <row r="128" spans="1:5" s="32" customFormat="1" ht="18" customHeight="1">
      <c r="A128" s="46"/>
      <c r="B128" s="31" t="s">
        <v>244</v>
      </c>
      <c r="C128" s="31"/>
      <c r="D128" s="36" t="s">
        <v>245</v>
      </c>
      <c r="E128" s="239">
        <f>E572</f>
        <v>0</v>
      </c>
    </row>
    <row r="129" spans="1:5" s="32" customFormat="1" ht="18" customHeight="1">
      <c r="A129" s="46" t="s">
        <v>246</v>
      </c>
      <c r="B129" s="65"/>
      <c r="C129" s="80"/>
      <c r="D129" s="36" t="s">
        <v>247</v>
      </c>
      <c r="E129" s="239">
        <f>E130+E140</f>
        <v>159500</v>
      </c>
    </row>
    <row r="130" spans="1:5" s="32" customFormat="1" ht="39" customHeight="1">
      <c r="A130" s="527" t="s">
        <v>248</v>
      </c>
      <c r="B130" s="528"/>
      <c r="C130" s="528"/>
      <c r="D130" s="36" t="s">
        <v>249</v>
      </c>
      <c r="E130" s="239">
        <f>E131+E132+E133+E134+E135+E136+E137+E138+E139</f>
        <v>159500</v>
      </c>
    </row>
    <row r="131" spans="1:5" s="32" customFormat="1" ht="45" customHeight="1">
      <c r="A131" s="46"/>
      <c r="B131" s="491" t="s">
        <v>250</v>
      </c>
      <c r="C131" s="491"/>
      <c r="D131" s="36" t="s">
        <v>251</v>
      </c>
      <c r="E131" s="239">
        <f>E505</f>
        <v>159500</v>
      </c>
    </row>
    <row r="132" spans="1:5" s="32" customFormat="1" ht="18" customHeight="1">
      <c r="A132" s="46"/>
      <c r="B132" s="31" t="s">
        <v>252</v>
      </c>
      <c r="C132" s="37"/>
      <c r="D132" s="36" t="s">
        <v>253</v>
      </c>
      <c r="E132" s="239">
        <f>E506</f>
        <v>0</v>
      </c>
    </row>
    <row r="133" spans="1:5" s="32" customFormat="1" ht="18" customHeight="1">
      <c r="A133" s="46"/>
      <c r="B133" s="31" t="s">
        <v>254</v>
      </c>
      <c r="C133" s="37"/>
      <c r="D133" s="36" t="s">
        <v>255</v>
      </c>
      <c r="E133" s="239">
        <f>E507</f>
        <v>0</v>
      </c>
    </row>
    <row r="134" spans="1:5" s="32" customFormat="1" ht="30" customHeight="1">
      <c r="A134" s="46"/>
      <c r="B134" s="491" t="s">
        <v>256</v>
      </c>
      <c r="C134" s="491"/>
      <c r="D134" s="36" t="s">
        <v>257</v>
      </c>
      <c r="E134" s="239">
        <f>E508</f>
        <v>0</v>
      </c>
    </row>
    <row r="135" spans="1:5" s="32" customFormat="1" ht="24" customHeight="1">
      <c r="A135" s="46"/>
      <c r="B135" s="491" t="s">
        <v>258</v>
      </c>
      <c r="C135" s="491"/>
      <c r="D135" s="36" t="s">
        <v>259</v>
      </c>
      <c r="E135" s="239">
        <f>E575</f>
        <v>0</v>
      </c>
    </row>
    <row r="136" spans="1:5" s="32" customFormat="1" ht="30" customHeight="1">
      <c r="A136" s="46"/>
      <c r="B136" s="491" t="s">
        <v>260</v>
      </c>
      <c r="C136" s="491"/>
      <c r="D136" s="36" t="s">
        <v>261</v>
      </c>
      <c r="E136" s="239">
        <f>E576</f>
        <v>0</v>
      </c>
    </row>
    <row r="137" spans="1:5" s="32" customFormat="1" ht="18" customHeight="1">
      <c r="A137" s="46"/>
      <c r="B137" s="491" t="s">
        <v>262</v>
      </c>
      <c r="C137" s="491"/>
      <c r="D137" s="36" t="s">
        <v>263</v>
      </c>
      <c r="E137" s="239">
        <f>E577</f>
        <v>0</v>
      </c>
    </row>
    <row r="138" spans="1:5" s="32" customFormat="1" ht="29.25" customHeight="1">
      <c r="A138" s="46"/>
      <c r="B138" s="491" t="s">
        <v>264</v>
      </c>
      <c r="C138" s="491"/>
      <c r="D138" s="36" t="s">
        <v>265</v>
      </c>
      <c r="E138" s="239">
        <f>E509</f>
        <v>0</v>
      </c>
    </row>
    <row r="139" spans="1:5" s="32" customFormat="1" ht="18" customHeight="1">
      <c r="A139" s="46"/>
      <c r="B139" s="31" t="s">
        <v>266</v>
      </c>
      <c r="C139" s="37"/>
      <c r="D139" s="36" t="s">
        <v>267</v>
      </c>
      <c r="E139" s="239">
        <f>E510</f>
        <v>0</v>
      </c>
    </row>
    <row r="140" spans="1:5" s="32" customFormat="1" ht="18" customHeight="1">
      <c r="A140" s="46" t="s">
        <v>268</v>
      </c>
      <c r="B140" s="31"/>
      <c r="C140" s="37"/>
      <c r="D140" s="36">
        <v>41.02</v>
      </c>
      <c r="E140" s="239">
        <f>E141+E144</f>
        <v>0</v>
      </c>
    </row>
    <row r="141" spans="1:5" s="32" customFormat="1" ht="56.25" customHeight="1">
      <c r="A141" s="46"/>
      <c r="B141" s="520" t="s">
        <v>269</v>
      </c>
      <c r="C141" s="520"/>
      <c r="D141" s="36" t="s">
        <v>270</v>
      </c>
      <c r="E141" s="239">
        <f>E142+E143</f>
        <v>0</v>
      </c>
    </row>
    <row r="142" spans="1:5" s="32" customFormat="1" ht="72" customHeight="1">
      <c r="A142" s="46"/>
      <c r="B142" s="82"/>
      <c r="C142" s="83" t="s">
        <v>271</v>
      </c>
      <c r="D142" s="36" t="s">
        <v>272</v>
      </c>
      <c r="E142" s="239">
        <f>E513</f>
        <v>0</v>
      </c>
    </row>
    <row r="143" spans="1:5" s="32" customFormat="1" ht="76.5" customHeight="1">
      <c r="A143" s="46"/>
      <c r="B143" s="82"/>
      <c r="C143" s="83" t="s">
        <v>273</v>
      </c>
      <c r="D143" s="36" t="s">
        <v>274</v>
      </c>
      <c r="E143" s="239">
        <f>E580</f>
        <v>0</v>
      </c>
    </row>
    <row r="144" spans="1:5" s="87" customFormat="1" ht="28.5" customHeight="1">
      <c r="A144" s="84"/>
      <c r="B144" s="85"/>
      <c r="C144" s="86" t="s">
        <v>275</v>
      </c>
      <c r="D144" s="71" t="s">
        <v>276</v>
      </c>
      <c r="E144" s="239">
        <f>E581</f>
        <v>0</v>
      </c>
    </row>
    <row r="145" spans="1:5" s="32" customFormat="1" ht="18" customHeight="1">
      <c r="A145" s="28" t="s">
        <v>277</v>
      </c>
      <c r="B145" s="31"/>
      <c r="C145" s="31"/>
      <c r="D145" s="36" t="s">
        <v>278</v>
      </c>
      <c r="E145" s="239">
        <f>E146</f>
        <v>733676</v>
      </c>
    </row>
    <row r="146" spans="1:5" s="32" customFormat="1" ht="28.5" customHeight="1">
      <c r="A146" s="507" t="s">
        <v>279</v>
      </c>
      <c r="B146" s="508"/>
      <c r="C146" s="508"/>
      <c r="D146" s="36" t="s">
        <v>280</v>
      </c>
      <c r="E146" s="239">
        <f>E147+E226</f>
        <v>733676</v>
      </c>
    </row>
    <row r="147" spans="1:5" s="32" customFormat="1" ht="105" customHeight="1">
      <c r="A147" s="523" t="s">
        <v>281</v>
      </c>
      <c r="B147" s="524"/>
      <c r="C147" s="524"/>
      <c r="D147" s="36" t="s">
        <v>282</v>
      </c>
      <c r="E147" s="239">
        <f>E148+E151+E152+E153+E154+E155+E156+E157+E161+E165+E166+E167+E168+E169+E170+E174+E175+E176+E177+E178+E179+E180+E183+E184+E185+E186+E187+E188+E189+E190+E191+E192+E193+E196+E197+E198+E199+E200+E201+E202+E203+E207+E211+E215+E219+E223</f>
        <v>729746</v>
      </c>
    </row>
    <row r="148" spans="1:5" s="87" customFormat="1" ht="45.75" customHeight="1">
      <c r="A148" s="88"/>
      <c r="B148" s="575" t="s">
        <v>283</v>
      </c>
      <c r="C148" s="561"/>
      <c r="D148" s="36" t="s">
        <v>284</v>
      </c>
      <c r="E148" s="244">
        <f>E149+E150</f>
        <v>44752</v>
      </c>
    </row>
    <row r="149" spans="1:5" s="87" customFormat="1" ht="30" customHeight="1">
      <c r="A149" s="88"/>
      <c r="B149" s="89"/>
      <c r="C149" s="90" t="s">
        <v>285</v>
      </c>
      <c r="D149" s="36" t="s">
        <v>286</v>
      </c>
      <c r="E149" s="239">
        <f aca="true" t="shared" si="1" ref="E149:E156">E586</f>
        <v>44752</v>
      </c>
    </row>
    <row r="150" spans="1:5" s="87" customFormat="1" ht="42.75" customHeight="1">
      <c r="A150" s="88"/>
      <c r="B150" s="89"/>
      <c r="C150" s="90" t="s">
        <v>287</v>
      </c>
      <c r="D150" s="36" t="s">
        <v>288</v>
      </c>
      <c r="E150" s="239">
        <f t="shared" si="1"/>
        <v>0</v>
      </c>
    </row>
    <row r="151" spans="1:5" s="32" customFormat="1" ht="18" customHeight="1">
      <c r="A151" s="28"/>
      <c r="B151" s="31" t="s">
        <v>289</v>
      </c>
      <c r="C151" s="37"/>
      <c r="D151" s="36" t="s">
        <v>290</v>
      </c>
      <c r="E151" s="239">
        <f t="shared" si="1"/>
        <v>0</v>
      </c>
    </row>
    <row r="152" spans="1:5" s="32" customFormat="1" ht="25.5" customHeight="1">
      <c r="A152" s="28"/>
      <c r="B152" s="491" t="s">
        <v>291</v>
      </c>
      <c r="C152" s="491"/>
      <c r="D152" s="36" t="s">
        <v>292</v>
      </c>
      <c r="E152" s="239">
        <f t="shared" si="1"/>
        <v>0</v>
      </c>
    </row>
    <row r="153" spans="1:5" s="32" customFormat="1" ht="18" customHeight="1">
      <c r="A153" s="28"/>
      <c r="B153" s="491" t="s">
        <v>293</v>
      </c>
      <c r="C153" s="491"/>
      <c r="D153" s="36" t="s">
        <v>294</v>
      </c>
      <c r="E153" s="239">
        <f t="shared" si="1"/>
        <v>0</v>
      </c>
    </row>
    <row r="154" spans="1:5" s="32" customFormat="1" ht="26.25" customHeight="1">
      <c r="A154" s="28"/>
      <c r="B154" s="491" t="s">
        <v>295</v>
      </c>
      <c r="C154" s="491"/>
      <c r="D154" s="36" t="s">
        <v>296</v>
      </c>
      <c r="E154" s="239">
        <f t="shared" si="1"/>
        <v>0</v>
      </c>
    </row>
    <row r="155" spans="1:5" s="32" customFormat="1" ht="26.25" customHeight="1">
      <c r="A155" s="28"/>
      <c r="B155" s="519" t="s">
        <v>297</v>
      </c>
      <c r="C155" s="509"/>
      <c r="D155" s="36" t="s">
        <v>298</v>
      </c>
      <c r="E155" s="239">
        <f t="shared" si="1"/>
        <v>0</v>
      </c>
    </row>
    <row r="156" spans="1:5" s="32" customFormat="1" ht="18" customHeight="1">
      <c r="A156" s="28"/>
      <c r="B156" s="491" t="s">
        <v>299</v>
      </c>
      <c r="C156" s="491"/>
      <c r="D156" s="36" t="s">
        <v>300</v>
      </c>
      <c r="E156" s="239">
        <f t="shared" si="1"/>
        <v>0</v>
      </c>
    </row>
    <row r="157" spans="1:5" s="32" customFormat="1" ht="30" customHeight="1">
      <c r="A157" s="28"/>
      <c r="B157" s="491" t="s">
        <v>301</v>
      </c>
      <c r="C157" s="491"/>
      <c r="D157" s="36" t="s">
        <v>302</v>
      </c>
      <c r="E157" s="239">
        <f>E158+E159+E160</f>
        <v>0</v>
      </c>
    </row>
    <row r="158" spans="1:5" s="32" customFormat="1" ht="37.5" customHeight="1">
      <c r="A158" s="28"/>
      <c r="B158" s="42"/>
      <c r="C158" s="41" t="s">
        <v>303</v>
      </c>
      <c r="D158" s="36" t="s">
        <v>304</v>
      </c>
      <c r="E158" s="239">
        <f>E595</f>
        <v>0</v>
      </c>
    </row>
    <row r="159" spans="1:5" s="32" customFormat="1" ht="30" customHeight="1">
      <c r="A159" s="28"/>
      <c r="B159" s="42"/>
      <c r="C159" s="41" t="s">
        <v>305</v>
      </c>
      <c r="D159" s="36" t="s">
        <v>306</v>
      </c>
      <c r="E159" s="239">
        <f aca="true" t="shared" si="2" ref="E159:E165">E596</f>
        <v>0</v>
      </c>
    </row>
    <row r="160" spans="1:5" s="32" customFormat="1" ht="24" customHeight="1">
      <c r="A160" s="28"/>
      <c r="B160" s="42"/>
      <c r="C160" s="41" t="s">
        <v>307</v>
      </c>
      <c r="D160" s="36" t="s">
        <v>308</v>
      </c>
      <c r="E160" s="239">
        <f t="shared" si="2"/>
        <v>0</v>
      </c>
    </row>
    <row r="161" spans="1:5" s="32" customFormat="1" ht="40.5" customHeight="1">
      <c r="A161" s="28"/>
      <c r="B161" s="491" t="s">
        <v>309</v>
      </c>
      <c r="C161" s="491"/>
      <c r="D161" s="36" t="s">
        <v>310</v>
      </c>
      <c r="E161" s="239">
        <f>E162+E163+E164</f>
        <v>0</v>
      </c>
    </row>
    <row r="162" spans="1:5" s="32" customFormat="1" ht="24.75">
      <c r="A162" s="28"/>
      <c r="B162" s="42"/>
      <c r="C162" s="41" t="s">
        <v>311</v>
      </c>
      <c r="D162" s="36" t="s">
        <v>312</v>
      </c>
      <c r="E162" s="239">
        <f t="shared" si="2"/>
        <v>0</v>
      </c>
    </row>
    <row r="163" spans="1:5" s="32" customFormat="1" ht="39" customHeight="1">
      <c r="A163" s="28"/>
      <c r="B163" s="42"/>
      <c r="C163" s="41" t="s">
        <v>313</v>
      </c>
      <c r="D163" s="36" t="s">
        <v>314</v>
      </c>
      <c r="E163" s="239">
        <f t="shared" si="2"/>
        <v>0</v>
      </c>
    </row>
    <row r="164" spans="1:5" s="32" customFormat="1" ht="30" customHeight="1">
      <c r="A164" s="28"/>
      <c r="B164" s="42"/>
      <c r="C164" s="41" t="s">
        <v>315</v>
      </c>
      <c r="D164" s="36" t="s">
        <v>316</v>
      </c>
      <c r="E164" s="239">
        <f t="shared" si="2"/>
        <v>0</v>
      </c>
    </row>
    <row r="165" spans="1:5" s="32" customFormat="1" ht="39" customHeight="1">
      <c r="A165" s="28"/>
      <c r="B165" s="491" t="s">
        <v>317</v>
      </c>
      <c r="C165" s="491"/>
      <c r="D165" s="36" t="s">
        <v>318</v>
      </c>
      <c r="E165" s="239">
        <f t="shared" si="2"/>
        <v>0</v>
      </c>
    </row>
    <row r="166" spans="1:5" s="32" customFormat="1" ht="18" customHeight="1">
      <c r="A166" s="28"/>
      <c r="B166" s="31" t="s">
        <v>319</v>
      </c>
      <c r="C166" s="37"/>
      <c r="D166" s="36" t="s">
        <v>320</v>
      </c>
      <c r="E166" s="239">
        <f>E517</f>
        <v>0</v>
      </c>
    </row>
    <row r="167" spans="1:5" s="32" customFormat="1" ht="18" customHeight="1">
      <c r="A167" s="28"/>
      <c r="B167" s="31" t="s">
        <v>321</v>
      </c>
      <c r="C167" s="37"/>
      <c r="D167" s="36" t="s">
        <v>322</v>
      </c>
      <c r="E167" s="239">
        <f>E518</f>
        <v>0</v>
      </c>
    </row>
    <row r="168" spans="1:5" s="32" customFormat="1" ht="18" customHeight="1">
      <c r="A168" s="28"/>
      <c r="B168" s="31" t="s">
        <v>323</v>
      </c>
      <c r="C168" s="37"/>
      <c r="D168" s="36" t="s">
        <v>324</v>
      </c>
      <c r="E168" s="239">
        <f>E603</f>
        <v>0</v>
      </c>
    </row>
    <row r="169" spans="1:5" s="32" customFormat="1" ht="37.5" customHeight="1">
      <c r="A169" s="28"/>
      <c r="B169" s="573" t="s">
        <v>325</v>
      </c>
      <c r="C169" s="574"/>
      <c r="D169" s="36" t="s">
        <v>326</v>
      </c>
      <c r="E169" s="239">
        <f>E604</f>
        <v>0</v>
      </c>
    </row>
    <row r="170" spans="1:5" s="87" customFormat="1" ht="37.5" customHeight="1">
      <c r="A170" s="88"/>
      <c r="B170" s="516" t="s">
        <v>327</v>
      </c>
      <c r="C170" s="517"/>
      <c r="D170" s="71" t="s">
        <v>328</v>
      </c>
      <c r="E170" s="244">
        <f>E171+E172+E173</f>
        <v>0</v>
      </c>
    </row>
    <row r="171" spans="1:5" s="87" customFormat="1" ht="28.5" customHeight="1">
      <c r="A171" s="88"/>
      <c r="B171" s="201"/>
      <c r="C171" s="202" t="s">
        <v>329</v>
      </c>
      <c r="D171" s="71" t="s">
        <v>330</v>
      </c>
      <c r="E171" s="244">
        <f>E605</f>
        <v>0</v>
      </c>
    </row>
    <row r="172" spans="1:5" s="87" customFormat="1" ht="21" customHeight="1">
      <c r="A172" s="88"/>
      <c r="B172" s="201"/>
      <c r="C172" s="202" t="s">
        <v>331</v>
      </c>
      <c r="D172" s="71" t="s">
        <v>332</v>
      </c>
      <c r="E172" s="244">
        <f>E606</f>
        <v>0</v>
      </c>
    </row>
    <row r="173" spans="1:5" s="87" customFormat="1" ht="24.75" customHeight="1">
      <c r="A173" s="88"/>
      <c r="B173" s="201"/>
      <c r="C173" s="202" t="s">
        <v>333</v>
      </c>
      <c r="D173" s="71" t="s">
        <v>334</v>
      </c>
      <c r="E173" s="244">
        <f>E607</f>
        <v>0</v>
      </c>
    </row>
    <row r="174" spans="1:5" s="32" customFormat="1" ht="46.5" customHeight="1">
      <c r="A174" s="28"/>
      <c r="B174" s="491" t="s">
        <v>335</v>
      </c>
      <c r="C174" s="491"/>
      <c r="D174" s="36" t="s">
        <v>336</v>
      </c>
      <c r="E174" s="239">
        <f>E520</f>
        <v>1200</v>
      </c>
    </row>
    <row r="175" spans="1:5" s="32" customFormat="1" ht="23.25" customHeight="1">
      <c r="A175" s="28"/>
      <c r="B175" s="537" t="s">
        <v>337</v>
      </c>
      <c r="C175" s="537"/>
      <c r="D175" s="36" t="s">
        <v>338</v>
      </c>
      <c r="E175" s="239">
        <f>E521</f>
        <v>0</v>
      </c>
    </row>
    <row r="176" spans="1:5" s="32" customFormat="1" ht="27" customHeight="1">
      <c r="A176" s="28"/>
      <c r="B176" s="491" t="s">
        <v>339</v>
      </c>
      <c r="C176" s="491"/>
      <c r="D176" s="36" t="s">
        <v>340</v>
      </c>
      <c r="E176" s="239">
        <f>E608</f>
        <v>0</v>
      </c>
    </row>
    <row r="177" spans="1:5" s="32" customFormat="1" ht="18" customHeight="1">
      <c r="A177" s="28"/>
      <c r="B177" s="31" t="s">
        <v>341</v>
      </c>
      <c r="C177" s="47"/>
      <c r="D177" s="36" t="s">
        <v>342</v>
      </c>
      <c r="E177" s="239">
        <f>E522</f>
        <v>600</v>
      </c>
    </row>
    <row r="178" spans="1:5" s="32" customFormat="1" ht="23.25" customHeight="1">
      <c r="A178" s="28"/>
      <c r="B178" s="537" t="s">
        <v>343</v>
      </c>
      <c r="C178" s="537"/>
      <c r="D178" s="36" t="s">
        <v>344</v>
      </c>
      <c r="E178" s="239">
        <f>E523</f>
        <v>0</v>
      </c>
    </row>
    <row r="179" spans="1:5" s="32" customFormat="1" ht="27" customHeight="1">
      <c r="A179" s="28"/>
      <c r="B179" s="491" t="s">
        <v>345</v>
      </c>
      <c r="C179" s="491"/>
      <c r="D179" s="36" t="s">
        <v>346</v>
      </c>
      <c r="E179" s="239">
        <f>E524</f>
        <v>0</v>
      </c>
    </row>
    <row r="180" spans="1:5" s="32" customFormat="1" ht="32.25" customHeight="1">
      <c r="A180" s="28"/>
      <c r="B180" s="491" t="s">
        <v>347</v>
      </c>
      <c r="C180" s="491"/>
      <c r="D180" s="36" t="s">
        <v>348</v>
      </c>
      <c r="E180" s="239">
        <f>E181+E182</f>
        <v>0</v>
      </c>
    </row>
    <row r="181" spans="1:5" s="32" customFormat="1" ht="48" customHeight="1">
      <c r="A181" s="28"/>
      <c r="B181" s="41"/>
      <c r="C181" s="41" t="s">
        <v>349</v>
      </c>
      <c r="D181" s="36" t="s">
        <v>350</v>
      </c>
      <c r="E181" s="239">
        <f>E526</f>
        <v>0</v>
      </c>
    </row>
    <row r="182" spans="1:5" s="32" customFormat="1" ht="42" customHeight="1">
      <c r="A182" s="28"/>
      <c r="B182" s="41"/>
      <c r="C182" s="41" t="s">
        <v>351</v>
      </c>
      <c r="D182" s="36" t="s">
        <v>352</v>
      </c>
      <c r="E182" s="239">
        <f>E610</f>
        <v>0</v>
      </c>
    </row>
    <row r="183" spans="1:5" s="32" customFormat="1" ht="32.25" customHeight="1">
      <c r="A183" s="28"/>
      <c r="B183" s="491" t="s">
        <v>353</v>
      </c>
      <c r="C183" s="491"/>
      <c r="D183" s="36" t="s">
        <v>354</v>
      </c>
      <c r="E183" s="239">
        <f>E611</f>
        <v>0</v>
      </c>
    </row>
    <row r="184" spans="1:5" s="32" customFormat="1" ht="20.25" customHeight="1">
      <c r="A184" s="28"/>
      <c r="B184" s="91" t="s">
        <v>355</v>
      </c>
      <c r="C184" s="42"/>
      <c r="D184" s="36" t="s">
        <v>356</v>
      </c>
      <c r="E184" s="239">
        <f>E527</f>
        <v>0</v>
      </c>
    </row>
    <row r="185" spans="1:5" s="32" customFormat="1" ht="20.25" customHeight="1">
      <c r="A185" s="28"/>
      <c r="B185" s="91" t="s">
        <v>357</v>
      </c>
      <c r="C185" s="42"/>
      <c r="D185" s="36" t="s">
        <v>358</v>
      </c>
      <c r="E185" s="239">
        <f>E612</f>
        <v>0</v>
      </c>
    </row>
    <row r="186" spans="1:5" s="32" customFormat="1" ht="20.25" customHeight="1">
      <c r="A186" s="92"/>
      <c r="B186" s="514" t="s">
        <v>359</v>
      </c>
      <c r="C186" s="514"/>
      <c r="D186" s="36" t="s">
        <v>360</v>
      </c>
      <c r="E186" s="239">
        <f>E613</f>
        <v>0</v>
      </c>
    </row>
    <row r="187" spans="1:5" s="32" customFormat="1" ht="21.75" customHeight="1">
      <c r="A187" s="92"/>
      <c r="B187" s="514" t="s">
        <v>361</v>
      </c>
      <c r="C187" s="514"/>
      <c r="D187" s="36" t="s">
        <v>362</v>
      </c>
      <c r="E187" s="239">
        <f>E614</f>
        <v>3200</v>
      </c>
    </row>
    <row r="188" spans="1:5" s="32" customFormat="1" ht="24.75" customHeight="1">
      <c r="A188" s="92"/>
      <c r="B188" s="514" t="s">
        <v>363</v>
      </c>
      <c r="C188" s="514"/>
      <c r="D188" s="36" t="s">
        <v>364</v>
      </c>
      <c r="E188" s="239">
        <f>E528</f>
        <v>14040</v>
      </c>
    </row>
    <row r="189" spans="1:5" s="32" customFormat="1" ht="34.5" customHeight="1">
      <c r="A189" s="92"/>
      <c r="B189" s="514" t="s">
        <v>365</v>
      </c>
      <c r="C189" s="514"/>
      <c r="D189" s="36" t="s">
        <v>366</v>
      </c>
      <c r="E189" s="239">
        <f>E615</f>
        <v>0</v>
      </c>
    </row>
    <row r="190" spans="1:5" s="32" customFormat="1" ht="51" customHeight="1">
      <c r="A190" s="92"/>
      <c r="B190" s="505" t="s">
        <v>367</v>
      </c>
      <c r="C190" s="506"/>
      <c r="D190" s="36" t="s">
        <v>368</v>
      </c>
      <c r="E190" s="239">
        <f>E616</f>
        <v>14903</v>
      </c>
    </row>
    <row r="191" spans="1:5" s="32" customFormat="1" ht="43.5" customHeight="1">
      <c r="A191" s="92"/>
      <c r="B191" s="505" t="s">
        <v>369</v>
      </c>
      <c r="C191" s="506"/>
      <c r="D191" s="36" t="s">
        <v>370</v>
      </c>
      <c r="E191" s="239">
        <f>E529</f>
        <v>0</v>
      </c>
    </row>
    <row r="192" spans="1:5" s="87" customFormat="1" ht="43.5" customHeight="1">
      <c r="A192" s="95"/>
      <c r="B192" s="473" t="s">
        <v>371</v>
      </c>
      <c r="C192" s="561"/>
      <c r="D192" s="36" t="s">
        <v>372</v>
      </c>
      <c r="E192" s="244"/>
    </row>
    <row r="193" spans="1:5" s="32" customFormat="1" ht="43.5" customHeight="1">
      <c r="A193" s="95"/>
      <c r="B193" s="505" t="s">
        <v>373</v>
      </c>
      <c r="C193" s="539"/>
      <c r="D193" s="36" t="s">
        <v>374</v>
      </c>
      <c r="E193" s="239">
        <f>E194+E195</f>
        <v>0</v>
      </c>
    </row>
    <row r="194" spans="1:5" s="32" customFormat="1" ht="43.5" customHeight="1">
      <c r="A194" s="95"/>
      <c r="B194" s="97"/>
      <c r="C194" s="96" t="s">
        <v>375</v>
      </c>
      <c r="D194" s="36" t="s">
        <v>376</v>
      </c>
      <c r="E194" s="239">
        <f>E531</f>
        <v>0</v>
      </c>
    </row>
    <row r="195" spans="1:5" s="32" customFormat="1" ht="43.5" customHeight="1">
      <c r="A195" s="95"/>
      <c r="B195" s="97"/>
      <c r="C195" s="96" t="s">
        <v>377</v>
      </c>
      <c r="D195" s="36" t="s">
        <v>378</v>
      </c>
      <c r="E195" s="239">
        <f>E619</f>
        <v>0</v>
      </c>
    </row>
    <row r="196" spans="1:5" s="32" customFormat="1" ht="43.5" customHeight="1">
      <c r="A196" s="92"/>
      <c r="B196" s="505" t="s">
        <v>379</v>
      </c>
      <c r="C196" s="539"/>
      <c r="D196" s="36" t="s">
        <v>380</v>
      </c>
      <c r="E196" s="239">
        <f>E532</f>
        <v>0</v>
      </c>
    </row>
    <row r="197" spans="1:5" s="32" customFormat="1" ht="43.5" customHeight="1">
      <c r="A197" s="92"/>
      <c r="B197" s="505" t="s">
        <v>381</v>
      </c>
      <c r="C197" s="539"/>
      <c r="D197" s="36" t="s">
        <v>382</v>
      </c>
      <c r="E197" s="239">
        <f>E533</f>
        <v>0</v>
      </c>
    </row>
    <row r="198" spans="1:5" s="32" customFormat="1" ht="43.5" customHeight="1">
      <c r="A198" s="92"/>
      <c r="B198" s="505" t="s">
        <v>383</v>
      </c>
      <c r="C198" s="506"/>
      <c r="D198" s="36" t="s">
        <v>384</v>
      </c>
      <c r="E198" s="239">
        <f>E534</f>
        <v>0</v>
      </c>
    </row>
    <row r="199" spans="1:5" s="32" customFormat="1" ht="43.5" customHeight="1">
      <c r="A199" s="92"/>
      <c r="B199" s="505" t="s">
        <v>385</v>
      </c>
      <c r="C199" s="506"/>
      <c r="D199" s="36" t="s">
        <v>386</v>
      </c>
      <c r="E199" s="239">
        <f>E620</f>
        <v>0</v>
      </c>
    </row>
    <row r="200" spans="1:5" s="32" customFormat="1" ht="43.5" customHeight="1">
      <c r="A200" s="92"/>
      <c r="B200" s="505" t="s">
        <v>387</v>
      </c>
      <c r="C200" s="506"/>
      <c r="D200" s="36" t="s">
        <v>388</v>
      </c>
      <c r="E200" s="239">
        <f>E621</f>
        <v>0</v>
      </c>
    </row>
    <row r="201" spans="1:5" s="32" customFormat="1" ht="43.5" customHeight="1">
      <c r="A201" s="92"/>
      <c r="B201" s="505" t="s">
        <v>389</v>
      </c>
      <c r="C201" s="506"/>
      <c r="D201" s="36" t="s">
        <v>390</v>
      </c>
      <c r="E201" s="239">
        <f>E535</f>
        <v>0</v>
      </c>
    </row>
    <row r="202" spans="1:5" s="32" customFormat="1" ht="43.5" customHeight="1">
      <c r="A202" s="92"/>
      <c r="B202" s="505" t="s">
        <v>391</v>
      </c>
      <c r="C202" s="506"/>
      <c r="D202" s="36" t="s">
        <v>392</v>
      </c>
      <c r="E202" s="239">
        <f>E622</f>
        <v>0</v>
      </c>
    </row>
    <row r="203" spans="1:5" s="32" customFormat="1" ht="43.5" customHeight="1">
      <c r="A203" s="92"/>
      <c r="B203" s="500" t="s">
        <v>393</v>
      </c>
      <c r="C203" s="509"/>
      <c r="D203" s="36" t="s">
        <v>394</v>
      </c>
      <c r="E203" s="239">
        <f>E204+E205+E206</f>
        <v>87897</v>
      </c>
    </row>
    <row r="204" spans="1:5" s="32" customFormat="1" ht="32.25" customHeight="1">
      <c r="A204" s="92"/>
      <c r="B204" s="93"/>
      <c r="C204" s="94" t="s">
        <v>395</v>
      </c>
      <c r="D204" s="36" t="s">
        <v>396</v>
      </c>
      <c r="E204" s="239">
        <f>E624</f>
        <v>73863</v>
      </c>
    </row>
    <row r="205" spans="1:5" s="32" customFormat="1" ht="21.75" customHeight="1">
      <c r="A205" s="92"/>
      <c r="B205" s="93"/>
      <c r="C205" s="94" t="s">
        <v>397</v>
      </c>
      <c r="D205" s="36" t="s">
        <v>398</v>
      </c>
      <c r="E205" s="239">
        <f>E625</f>
        <v>0</v>
      </c>
    </row>
    <row r="206" spans="1:5" s="32" customFormat="1" ht="24.75" customHeight="1">
      <c r="A206" s="92"/>
      <c r="B206" s="93"/>
      <c r="C206" s="94" t="s">
        <v>399</v>
      </c>
      <c r="D206" s="36" t="s">
        <v>400</v>
      </c>
      <c r="E206" s="239">
        <f>E626</f>
        <v>14034</v>
      </c>
    </row>
    <row r="207" spans="1:5" s="32" customFormat="1" ht="28.5" customHeight="1">
      <c r="A207" s="92"/>
      <c r="B207" s="500" t="s">
        <v>401</v>
      </c>
      <c r="C207" s="509"/>
      <c r="D207" s="36" t="s">
        <v>402</v>
      </c>
      <c r="E207" s="239">
        <f>E208+E209+E210</f>
        <v>563154</v>
      </c>
    </row>
    <row r="208" spans="1:5" s="32" customFormat="1" ht="32.25" customHeight="1">
      <c r="A208" s="92"/>
      <c r="B208" s="93"/>
      <c r="C208" s="94" t="s">
        <v>403</v>
      </c>
      <c r="D208" s="36" t="s">
        <v>404</v>
      </c>
      <c r="E208" s="239">
        <f>E628</f>
        <v>473260</v>
      </c>
    </row>
    <row r="209" spans="1:5" s="32" customFormat="1" ht="24.75" customHeight="1">
      <c r="A209" s="92"/>
      <c r="B209" s="93"/>
      <c r="C209" s="94" t="s">
        <v>397</v>
      </c>
      <c r="D209" s="36" t="s">
        <v>405</v>
      </c>
      <c r="E209" s="239">
        <f>E629</f>
        <v>0</v>
      </c>
    </row>
    <row r="210" spans="1:5" s="32" customFormat="1" ht="32.25" customHeight="1">
      <c r="A210" s="92"/>
      <c r="B210" s="93"/>
      <c r="C210" s="94" t="s">
        <v>399</v>
      </c>
      <c r="D210" s="36" t="s">
        <v>406</v>
      </c>
      <c r="E210" s="239">
        <f>E630</f>
        <v>89894</v>
      </c>
    </row>
    <row r="211" spans="1:5" s="32" customFormat="1" ht="48.75" customHeight="1">
      <c r="A211" s="92"/>
      <c r="B211" s="505" t="s">
        <v>407</v>
      </c>
      <c r="C211" s="506"/>
      <c r="D211" s="36" t="s">
        <v>408</v>
      </c>
      <c r="E211" s="239">
        <f>E212+E213+E214</f>
        <v>0</v>
      </c>
    </row>
    <row r="212" spans="1:5" s="32" customFormat="1" ht="32.25" customHeight="1">
      <c r="A212" s="92"/>
      <c r="B212" s="93"/>
      <c r="C212" s="94" t="s">
        <v>395</v>
      </c>
      <c r="D212" s="36" t="s">
        <v>409</v>
      </c>
      <c r="E212" s="239">
        <f>E632</f>
        <v>0</v>
      </c>
    </row>
    <row r="213" spans="1:5" s="32" customFormat="1" ht="32.25" customHeight="1">
      <c r="A213" s="92"/>
      <c r="B213" s="93"/>
      <c r="C213" s="94" t="s">
        <v>397</v>
      </c>
      <c r="D213" s="36" t="s">
        <v>410</v>
      </c>
      <c r="E213" s="239">
        <f>E633</f>
        <v>0</v>
      </c>
    </row>
    <row r="214" spans="1:5" s="32" customFormat="1" ht="32.25" customHeight="1">
      <c r="A214" s="92"/>
      <c r="B214" s="93"/>
      <c r="C214" s="94" t="s">
        <v>399</v>
      </c>
      <c r="D214" s="36" t="s">
        <v>411</v>
      </c>
      <c r="E214" s="239">
        <f>E634</f>
        <v>0</v>
      </c>
    </row>
    <row r="215" spans="1:5" s="32" customFormat="1" ht="48" customHeight="1">
      <c r="A215" s="92"/>
      <c r="B215" s="505" t="s">
        <v>412</v>
      </c>
      <c r="C215" s="506"/>
      <c r="D215" s="36" t="s">
        <v>413</v>
      </c>
      <c r="E215" s="239">
        <f>E216+E217+E218</f>
        <v>0</v>
      </c>
    </row>
    <row r="216" spans="1:5" s="32" customFormat="1" ht="32.25" customHeight="1">
      <c r="A216" s="92"/>
      <c r="B216" s="93"/>
      <c r="C216" s="94" t="s">
        <v>403</v>
      </c>
      <c r="D216" s="36" t="s">
        <v>414</v>
      </c>
      <c r="E216" s="239">
        <f>E636</f>
        <v>0</v>
      </c>
    </row>
    <row r="217" spans="1:5" s="32" customFormat="1" ht="32.25" customHeight="1">
      <c r="A217" s="92"/>
      <c r="B217" s="93"/>
      <c r="C217" s="94" t="s">
        <v>397</v>
      </c>
      <c r="D217" s="36" t="s">
        <v>415</v>
      </c>
      <c r="E217" s="239">
        <f>E637</f>
        <v>0</v>
      </c>
    </row>
    <row r="218" spans="1:5" s="32" customFormat="1" ht="32.25" customHeight="1">
      <c r="A218" s="92"/>
      <c r="B218" s="93"/>
      <c r="C218" s="94" t="s">
        <v>399</v>
      </c>
      <c r="D218" s="36" t="s">
        <v>416</v>
      </c>
      <c r="E218" s="239">
        <f>E638</f>
        <v>0</v>
      </c>
    </row>
    <row r="219" spans="1:5" s="32" customFormat="1" ht="32.25" customHeight="1">
      <c r="A219" s="92"/>
      <c r="B219" s="505" t="s">
        <v>417</v>
      </c>
      <c r="C219" s="506"/>
      <c r="D219" s="36" t="s">
        <v>418</v>
      </c>
      <c r="E219" s="239">
        <f>E220+E221+E222</f>
        <v>0</v>
      </c>
    </row>
    <row r="220" spans="1:5" s="32" customFormat="1" ht="32.25" customHeight="1">
      <c r="A220" s="92"/>
      <c r="B220" s="93"/>
      <c r="C220" s="94" t="s">
        <v>329</v>
      </c>
      <c r="D220" s="36" t="s">
        <v>419</v>
      </c>
      <c r="E220" s="239">
        <f>E640</f>
        <v>0</v>
      </c>
    </row>
    <row r="221" spans="1:5" s="32" customFormat="1" ht="32.25" customHeight="1">
      <c r="A221" s="92"/>
      <c r="B221" s="93"/>
      <c r="C221" s="94" t="s">
        <v>420</v>
      </c>
      <c r="D221" s="36" t="s">
        <v>421</v>
      </c>
      <c r="E221" s="239">
        <f>E641</f>
        <v>0</v>
      </c>
    </row>
    <row r="222" spans="1:5" s="32" customFormat="1" ht="32.25" customHeight="1">
      <c r="A222" s="92"/>
      <c r="B222" s="93"/>
      <c r="C222" s="94" t="s">
        <v>333</v>
      </c>
      <c r="D222" s="36" t="s">
        <v>422</v>
      </c>
      <c r="E222" s="239">
        <f>E642</f>
        <v>0</v>
      </c>
    </row>
    <row r="223" spans="1:5" s="32" customFormat="1" ht="68.25" customHeight="1">
      <c r="A223" s="92"/>
      <c r="B223" s="505" t="s">
        <v>423</v>
      </c>
      <c r="C223" s="506"/>
      <c r="D223" s="36" t="s">
        <v>424</v>
      </c>
      <c r="E223" s="239">
        <f>E224+E225</f>
        <v>0</v>
      </c>
    </row>
    <row r="224" spans="1:5" s="32" customFormat="1" ht="72.75" customHeight="1">
      <c r="A224" s="92"/>
      <c r="B224" s="93"/>
      <c r="C224" s="94" t="s">
        <v>425</v>
      </c>
      <c r="D224" s="36" t="s">
        <v>426</v>
      </c>
      <c r="E224" s="239">
        <f>E644</f>
        <v>0</v>
      </c>
    </row>
    <row r="225" spans="1:5" s="32" customFormat="1" ht="72.75" customHeight="1">
      <c r="A225" s="92"/>
      <c r="B225" s="93"/>
      <c r="C225" s="200" t="s">
        <v>427</v>
      </c>
      <c r="D225" s="36" t="s">
        <v>428</v>
      </c>
      <c r="E225" s="239">
        <f>E645</f>
        <v>0</v>
      </c>
    </row>
    <row r="226" spans="1:5" s="32" customFormat="1" ht="46.5" customHeight="1">
      <c r="A226" s="507" t="s">
        <v>1013</v>
      </c>
      <c r="B226" s="508"/>
      <c r="C226" s="508"/>
      <c r="D226" s="81" t="s">
        <v>429</v>
      </c>
      <c r="E226" s="243">
        <f>E227+E228+E229+E230+E231+E232+E233+E234+E235+E236+E237+E238+E241+E242+E243+E244+E248+E252</f>
        <v>3930</v>
      </c>
    </row>
    <row r="227" spans="1:5" s="32" customFormat="1" ht="30" customHeight="1">
      <c r="A227" s="28"/>
      <c r="B227" s="538" t="s">
        <v>430</v>
      </c>
      <c r="C227" s="506"/>
      <c r="D227" s="36" t="s">
        <v>431</v>
      </c>
      <c r="E227" s="239">
        <f aca="true" t="shared" si="3" ref="E227:E235">E537</f>
        <v>0</v>
      </c>
    </row>
    <row r="228" spans="1:5" s="32" customFormat="1" ht="46.5" customHeight="1">
      <c r="A228" s="99"/>
      <c r="B228" s="491" t="s">
        <v>432</v>
      </c>
      <c r="C228" s="491"/>
      <c r="D228" s="36" t="s">
        <v>433</v>
      </c>
      <c r="E228" s="239">
        <f t="shared" si="3"/>
        <v>0</v>
      </c>
    </row>
    <row r="229" spans="1:5" s="32" customFormat="1" ht="25.5" customHeight="1">
      <c r="A229" s="99"/>
      <c r="B229" s="491" t="s">
        <v>434</v>
      </c>
      <c r="C229" s="491"/>
      <c r="D229" s="36" t="s">
        <v>435</v>
      </c>
      <c r="E229" s="239">
        <f t="shared" si="3"/>
        <v>0</v>
      </c>
    </row>
    <row r="230" spans="1:5" s="32" customFormat="1" ht="27" customHeight="1">
      <c r="A230" s="99"/>
      <c r="B230" s="491" t="s">
        <v>436</v>
      </c>
      <c r="C230" s="491"/>
      <c r="D230" s="36" t="s">
        <v>437</v>
      </c>
      <c r="E230" s="239">
        <f t="shared" si="3"/>
        <v>0</v>
      </c>
    </row>
    <row r="231" spans="1:5" s="32" customFormat="1" ht="26.25" customHeight="1">
      <c r="A231" s="99"/>
      <c r="B231" s="491" t="s">
        <v>438</v>
      </c>
      <c r="C231" s="491"/>
      <c r="D231" s="36" t="s">
        <v>439</v>
      </c>
      <c r="E231" s="239">
        <f t="shared" si="3"/>
        <v>3930</v>
      </c>
    </row>
    <row r="232" spans="1:5" s="32" customFormat="1" ht="26.25" customHeight="1">
      <c r="A232" s="99"/>
      <c r="B232" s="537" t="s">
        <v>440</v>
      </c>
      <c r="C232" s="537"/>
      <c r="D232" s="36" t="s">
        <v>441</v>
      </c>
      <c r="E232" s="239">
        <f t="shared" si="3"/>
        <v>0</v>
      </c>
    </row>
    <row r="233" spans="1:5" s="32" customFormat="1" ht="33" customHeight="1">
      <c r="A233" s="99"/>
      <c r="B233" s="538" t="s">
        <v>442</v>
      </c>
      <c r="C233" s="539"/>
      <c r="D233" s="36" t="s">
        <v>443</v>
      </c>
      <c r="E233" s="239">
        <f t="shared" si="3"/>
        <v>0</v>
      </c>
    </row>
    <row r="234" spans="1:5" s="32" customFormat="1" ht="33" customHeight="1">
      <c r="A234" s="99"/>
      <c r="B234" s="538" t="s">
        <v>444</v>
      </c>
      <c r="C234" s="539"/>
      <c r="D234" s="36" t="s">
        <v>445</v>
      </c>
      <c r="E234" s="239">
        <f t="shared" si="3"/>
        <v>0</v>
      </c>
    </row>
    <row r="235" spans="1:5" s="32" customFormat="1" ht="39.75" customHeight="1">
      <c r="A235" s="92"/>
      <c r="B235" s="500" t="s">
        <v>446</v>
      </c>
      <c r="C235" s="509"/>
      <c r="D235" s="36" t="s">
        <v>447</v>
      </c>
      <c r="E235" s="239">
        <f t="shared" si="3"/>
        <v>0</v>
      </c>
    </row>
    <row r="236" spans="1:5" s="32" customFormat="1" ht="39.75" customHeight="1">
      <c r="A236" s="92"/>
      <c r="B236" s="500" t="s">
        <v>448</v>
      </c>
      <c r="C236" s="509"/>
      <c r="D236" s="36" t="s">
        <v>449</v>
      </c>
      <c r="E236" s="239">
        <f>E647</f>
        <v>0</v>
      </c>
    </row>
    <row r="237" spans="1:5" s="32" customFormat="1" ht="39.75" customHeight="1">
      <c r="A237" s="92"/>
      <c r="B237" s="500" t="s">
        <v>450</v>
      </c>
      <c r="C237" s="509"/>
      <c r="D237" s="36" t="s">
        <v>451</v>
      </c>
      <c r="E237" s="239">
        <f>E546</f>
        <v>0</v>
      </c>
    </row>
    <row r="238" spans="1:5" s="32" customFormat="1" ht="39.75" customHeight="1">
      <c r="A238" s="92"/>
      <c r="B238" s="500" t="s">
        <v>452</v>
      </c>
      <c r="C238" s="571"/>
      <c r="D238" s="36" t="s">
        <v>453</v>
      </c>
      <c r="E238" s="239">
        <f>E239+E240</f>
        <v>0</v>
      </c>
    </row>
    <row r="239" spans="1:5" s="32" customFormat="1" ht="39.75" customHeight="1">
      <c r="A239" s="92"/>
      <c r="B239" s="98"/>
      <c r="C239" s="100" t="s">
        <v>454</v>
      </c>
      <c r="D239" s="36" t="s">
        <v>455</v>
      </c>
      <c r="E239" s="239">
        <f>E548</f>
        <v>0</v>
      </c>
    </row>
    <row r="240" spans="1:5" s="32" customFormat="1" ht="39.75" customHeight="1">
      <c r="A240" s="92"/>
      <c r="B240" s="98"/>
      <c r="C240" s="100" t="s">
        <v>456</v>
      </c>
      <c r="D240" s="36" t="s">
        <v>457</v>
      </c>
      <c r="E240" s="239">
        <f>E649</f>
        <v>0</v>
      </c>
    </row>
    <row r="241" spans="1:5" s="32" customFormat="1" ht="39.75" customHeight="1">
      <c r="A241" s="92"/>
      <c r="B241" s="500" t="s">
        <v>458</v>
      </c>
      <c r="C241" s="571"/>
      <c r="D241" s="36" t="s">
        <v>459</v>
      </c>
      <c r="E241" s="239">
        <f>E549</f>
        <v>0</v>
      </c>
    </row>
    <row r="242" spans="1:5" s="32" customFormat="1" ht="39.75" customHeight="1">
      <c r="A242" s="92"/>
      <c r="B242" s="500" t="s">
        <v>460</v>
      </c>
      <c r="C242" s="571"/>
      <c r="D242" s="36" t="s">
        <v>461</v>
      </c>
      <c r="E242" s="239">
        <f>E650</f>
        <v>0</v>
      </c>
    </row>
    <row r="243" spans="1:5" s="32" customFormat="1" ht="26.25" customHeight="1">
      <c r="A243" s="92"/>
      <c r="B243" s="500" t="s">
        <v>462</v>
      </c>
      <c r="C243" s="509"/>
      <c r="D243" s="36" t="s">
        <v>463</v>
      </c>
      <c r="E243" s="239">
        <f>E651</f>
        <v>0</v>
      </c>
    </row>
    <row r="244" spans="1:5" s="32" customFormat="1" ht="26.25" customHeight="1">
      <c r="A244" s="92"/>
      <c r="B244" s="500" t="s">
        <v>988</v>
      </c>
      <c r="C244" s="501"/>
      <c r="D244" s="36" t="s">
        <v>989</v>
      </c>
      <c r="E244" s="239">
        <f>E245+E246+E247</f>
        <v>0</v>
      </c>
    </row>
    <row r="245" spans="1:5" s="32" customFormat="1" ht="26.25" customHeight="1">
      <c r="A245" s="92"/>
      <c r="B245" s="98"/>
      <c r="C245" s="218" t="s">
        <v>403</v>
      </c>
      <c r="D245" s="36" t="s">
        <v>990</v>
      </c>
      <c r="E245" s="239">
        <f>E653</f>
        <v>0</v>
      </c>
    </row>
    <row r="246" spans="1:5" s="32" customFormat="1" ht="26.25" customHeight="1">
      <c r="A246" s="92"/>
      <c r="B246" s="98"/>
      <c r="C246" s="218" t="s">
        <v>397</v>
      </c>
      <c r="D246" s="36" t="s">
        <v>991</v>
      </c>
      <c r="E246" s="239">
        <f>E654</f>
        <v>0</v>
      </c>
    </row>
    <row r="247" spans="1:5" s="32" customFormat="1" ht="26.25" customHeight="1">
      <c r="A247" s="92"/>
      <c r="B247" s="98"/>
      <c r="C247" s="218" t="s">
        <v>399</v>
      </c>
      <c r="D247" s="36" t="s">
        <v>992</v>
      </c>
      <c r="E247" s="239">
        <f>E655</f>
        <v>0</v>
      </c>
    </row>
    <row r="248" spans="1:5" s="32" customFormat="1" ht="26.25" customHeight="1">
      <c r="A248" s="92"/>
      <c r="B248" s="500" t="s">
        <v>993</v>
      </c>
      <c r="C248" s="501"/>
      <c r="D248" s="36" t="s">
        <v>994</v>
      </c>
      <c r="E248" s="239">
        <f>E249+E250+E251</f>
        <v>0</v>
      </c>
    </row>
    <row r="249" spans="1:5" s="32" customFormat="1" ht="26.25" customHeight="1">
      <c r="A249" s="92"/>
      <c r="B249" s="98"/>
      <c r="C249" s="218" t="s">
        <v>395</v>
      </c>
      <c r="D249" s="36" t="s">
        <v>995</v>
      </c>
      <c r="E249" s="239">
        <f>E657</f>
        <v>0</v>
      </c>
    </row>
    <row r="250" spans="1:5" s="32" customFormat="1" ht="26.25" customHeight="1">
      <c r="A250" s="92"/>
      <c r="B250" s="98"/>
      <c r="C250" s="218" t="s">
        <v>397</v>
      </c>
      <c r="D250" s="36" t="s">
        <v>996</v>
      </c>
      <c r="E250" s="239">
        <f>E658</f>
        <v>0</v>
      </c>
    </row>
    <row r="251" spans="1:5" s="32" customFormat="1" ht="26.25" customHeight="1">
      <c r="A251" s="92"/>
      <c r="B251" s="98"/>
      <c r="C251" s="218" t="s">
        <v>399</v>
      </c>
      <c r="D251" s="36" t="s">
        <v>997</v>
      </c>
      <c r="E251" s="239">
        <f>E659</f>
        <v>0</v>
      </c>
    </row>
    <row r="252" spans="1:5" s="32" customFormat="1" ht="26.25" customHeight="1">
      <c r="A252" s="92"/>
      <c r="B252" s="500" t="s">
        <v>1011</v>
      </c>
      <c r="C252" s="501"/>
      <c r="D252" s="36" t="s">
        <v>1012</v>
      </c>
      <c r="E252" s="239">
        <f>E660</f>
        <v>0</v>
      </c>
    </row>
    <row r="253" spans="1:5" s="32" customFormat="1" ht="43.5" customHeight="1">
      <c r="A253" s="502" t="s">
        <v>1010</v>
      </c>
      <c r="B253" s="503"/>
      <c r="C253" s="503"/>
      <c r="D253" s="81" t="s">
        <v>464</v>
      </c>
      <c r="E253" s="239">
        <f>E254+E257+E260+E263+E268+E271+E276+E281+E286+E291+E296+E301+E306+E311+E316+E320+E323+E326+E329+E333+E337+E341+E345+E349</f>
        <v>0</v>
      </c>
    </row>
    <row r="254" spans="1:5" s="32" customFormat="1" ht="24.75" customHeight="1">
      <c r="A254" s="99"/>
      <c r="B254" s="572" t="s">
        <v>465</v>
      </c>
      <c r="C254" s="491"/>
      <c r="D254" s="36" t="s">
        <v>466</v>
      </c>
      <c r="E254" s="239">
        <f>E255+E256</f>
        <v>0</v>
      </c>
    </row>
    <row r="255" spans="1:5" s="32" customFormat="1" ht="12.75">
      <c r="A255" s="99"/>
      <c r="B255" s="42"/>
      <c r="C255" s="31" t="s">
        <v>467</v>
      </c>
      <c r="D255" s="36" t="s">
        <v>468</v>
      </c>
      <c r="E255" s="239">
        <f>E663</f>
        <v>0</v>
      </c>
    </row>
    <row r="256" spans="1:5" s="87" customFormat="1" ht="12.75">
      <c r="A256" s="101"/>
      <c r="B256" s="102"/>
      <c r="C256" s="69" t="s">
        <v>469</v>
      </c>
      <c r="D256" s="36" t="s">
        <v>470</v>
      </c>
      <c r="E256" s="239">
        <f>E664</f>
        <v>0</v>
      </c>
    </row>
    <row r="257" spans="1:5" s="87" customFormat="1" ht="30" customHeight="1">
      <c r="A257" s="101"/>
      <c r="B257" s="499" t="s">
        <v>471</v>
      </c>
      <c r="C257" s="499"/>
      <c r="D257" s="36" t="s">
        <v>472</v>
      </c>
      <c r="E257" s="239">
        <f>E258+E259</f>
        <v>0</v>
      </c>
    </row>
    <row r="258" spans="1:5" s="87" customFormat="1" ht="12.75">
      <c r="A258" s="101"/>
      <c r="B258" s="102"/>
      <c r="C258" s="69" t="s">
        <v>467</v>
      </c>
      <c r="D258" s="36" t="s">
        <v>473</v>
      </c>
      <c r="E258" s="239">
        <f>E666</f>
        <v>0</v>
      </c>
    </row>
    <row r="259" spans="1:5" s="87" customFormat="1" ht="12.75">
      <c r="A259" s="101"/>
      <c r="B259" s="102"/>
      <c r="C259" s="69" t="s">
        <v>469</v>
      </c>
      <c r="D259" s="36" t="s">
        <v>474</v>
      </c>
      <c r="E259" s="239">
        <f>E667</f>
        <v>0</v>
      </c>
    </row>
    <row r="260" spans="1:5" s="87" customFormat="1" ht="33.75" customHeight="1">
      <c r="A260" s="101"/>
      <c r="B260" s="499" t="s">
        <v>475</v>
      </c>
      <c r="C260" s="499"/>
      <c r="D260" s="36" t="s">
        <v>476</v>
      </c>
      <c r="E260" s="239">
        <f>E261+E262</f>
        <v>0</v>
      </c>
    </row>
    <row r="261" spans="1:5" s="87" customFormat="1" ht="12.75">
      <c r="A261" s="101"/>
      <c r="B261" s="102"/>
      <c r="C261" s="69" t="s">
        <v>467</v>
      </c>
      <c r="D261" s="36" t="s">
        <v>477</v>
      </c>
      <c r="E261" s="239">
        <f>E669</f>
        <v>0</v>
      </c>
    </row>
    <row r="262" spans="1:5" s="87" customFormat="1" ht="12.75">
      <c r="A262" s="101"/>
      <c r="B262" s="102"/>
      <c r="C262" s="69" t="s">
        <v>469</v>
      </c>
      <c r="D262" s="36" t="s">
        <v>478</v>
      </c>
      <c r="E262" s="239">
        <f>E670</f>
        <v>0</v>
      </c>
    </row>
    <row r="263" spans="1:5" s="87" customFormat="1" ht="25.5" customHeight="1">
      <c r="A263" s="101"/>
      <c r="B263" s="499" t="s">
        <v>479</v>
      </c>
      <c r="C263" s="499"/>
      <c r="D263" s="36" t="s">
        <v>480</v>
      </c>
      <c r="E263" s="244">
        <f>E264+E265+E266+E267</f>
        <v>0</v>
      </c>
    </row>
    <row r="264" spans="1:5" s="87" customFormat="1" ht="12.75">
      <c r="A264" s="101"/>
      <c r="B264" s="102"/>
      <c r="C264" s="69" t="s">
        <v>481</v>
      </c>
      <c r="D264" s="36" t="s">
        <v>482</v>
      </c>
      <c r="E264" s="239">
        <f>E672</f>
        <v>0</v>
      </c>
    </row>
    <row r="265" spans="1:5" s="87" customFormat="1" ht="12.75">
      <c r="A265" s="101"/>
      <c r="B265" s="102"/>
      <c r="C265" s="69" t="s">
        <v>467</v>
      </c>
      <c r="D265" s="36" t="s">
        <v>483</v>
      </c>
      <c r="E265" s="239">
        <f>E673</f>
        <v>0</v>
      </c>
    </row>
    <row r="266" spans="1:5" s="87" customFormat="1" ht="12.75">
      <c r="A266" s="101"/>
      <c r="B266" s="102"/>
      <c r="C266" s="69" t="s">
        <v>484</v>
      </c>
      <c r="D266" s="36" t="s">
        <v>485</v>
      </c>
      <c r="E266" s="239">
        <f>E674</f>
        <v>0</v>
      </c>
    </row>
    <row r="267" spans="1:5" s="87" customFormat="1" ht="12.75">
      <c r="A267" s="101"/>
      <c r="B267" s="102"/>
      <c r="C267" s="69" t="s">
        <v>469</v>
      </c>
      <c r="D267" s="36" t="s">
        <v>486</v>
      </c>
      <c r="E267" s="239">
        <f>E675</f>
        <v>0</v>
      </c>
    </row>
    <row r="268" spans="1:5" s="87" customFormat="1" ht="31.5" customHeight="1">
      <c r="A268" s="101"/>
      <c r="B268" s="499" t="s">
        <v>487</v>
      </c>
      <c r="C268" s="499"/>
      <c r="D268" s="36" t="s">
        <v>488</v>
      </c>
      <c r="E268" s="244">
        <f>E269+E270</f>
        <v>0</v>
      </c>
    </row>
    <row r="269" spans="1:5" s="87" customFormat="1" ht="12.75">
      <c r="A269" s="101"/>
      <c r="B269" s="102"/>
      <c r="C269" s="69" t="s">
        <v>467</v>
      </c>
      <c r="D269" s="36" t="s">
        <v>489</v>
      </c>
      <c r="E269" s="239">
        <f>E677</f>
        <v>0</v>
      </c>
    </row>
    <row r="270" spans="1:5" s="87" customFormat="1" ht="12.75">
      <c r="A270" s="101"/>
      <c r="B270" s="102"/>
      <c r="C270" s="69" t="s">
        <v>469</v>
      </c>
      <c r="D270" s="36" t="s">
        <v>490</v>
      </c>
      <c r="E270" s="239">
        <f>E678</f>
        <v>0</v>
      </c>
    </row>
    <row r="271" spans="1:5" s="32" customFormat="1" ht="26.25" customHeight="1">
      <c r="A271" s="99"/>
      <c r="B271" s="491" t="s">
        <v>491</v>
      </c>
      <c r="C271" s="491"/>
      <c r="D271" s="36" t="s">
        <v>492</v>
      </c>
      <c r="E271" s="239">
        <f>E272+E273+E274+E275</f>
        <v>0</v>
      </c>
    </row>
    <row r="272" spans="1:5" s="32" customFormat="1" ht="12.75">
      <c r="A272" s="99"/>
      <c r="B272" s="42"/>
      <c r="C272" s="31" t="s">
        <v>481</v>
      </c>
      <c r="D272" s="36" t="s">
        <v>493</v>
      </c>
      <c r="E272" s="239">
        <f>E680</f>
        <v>0</v>
      </c>
    </row>
    <row r="273" spans="1:5" s="32" customFormat="1" ht="12.75">
      <c r="A273" s="99"/>
      <c r="B273" s="42"/>
      <c r="C273" s="31" t="s">
        <v>467</v>
      </c>
      <c r="D273" s="36" t="s">
        <v>494</v>
      </c>
      <c r="E273" s="239">
        <f>E681</f>
        <v>0</v>
      </c>
    </row>
    <row r="274" spans="1:5" s="32" customFormat="1" ht="12.75">
      <c r="A274" s="99"/>
      <c r="B274" s="42"/>
      <c r="C274" s="31" t="s">
        <v>484</v>
      </c>
      <c r="D274" s="36" t="s">
        <v>495</v>
      </c>
      <c r="E274" s="239">
        <f>E682</f>
        <v>0</v>
      </c>
    </row>
    <row r="275" spans="1:5" s="32" customFormat="1" ht="12.75">
      <c r="A275" s="99"/>
      <c r="B275" s="42"/>
      <c r="C275" s="31" t="s">
        <v>469</v>
      </c>
      <c r="D275" s="36" t="s">
        <v>496</v>
      </c>
      <c r="E275" s="239">
        <f>E683</f>
        <v>0</v>
      </c>
    </row>
    <row r="276" spans="1:5" s="32" customFormat="1" ht="25.5" customHeight="1">
      <c r="A276" s="99"/>
      <c r="B276" s="491" t="s">
        <v>497</v>
      </c>
      <c r="C276" s="491"/>
      <c r="D276" s="36" t="s">
        <v>498</v>
      </c>
      <c r="E276" s="239">
        <f>E277+E278+E279+E280</f>
        <v>0</v>
      </c>
    </row>
    <row r="277" spans="1:5" s="32" customFormat="1" ht="12.75">
      <c r="A277" s="99"/>
      <c r="B277" s="42"/>
      <c r="C277" s="31" t="s">
        <v>481</v>
      </c>
      <c r="D277" s="36" t="s">
        <v>499</v>
      </c>
      <c r="E277" s="239">
        <f>E685</f>
        <v>0</v>
      </c>
    </row>
    <row r="278" spans="1:5" s="32" customFormat="1" ht="12.75">
      <c r="A278" s="99"/>
      <c r="B278" s="42"/>
      <c r="C278" s="31" t="s">
        <v>467</v>
      </c>
      <c r="D278" s="36" t="s">
        <v>500</v>
      </c>
      <c r="E278" s="239">
        <f>E686</f>
        <v>0</v>
      </c>
    </row>
    <row r="279" spans="1:5" s="32" customFormat="1" ht="12.75">
      <c r="A279" s="99"/>
      <c r="B279" s="42"/>
      <c r="C279" s="31" t="s">
        <v>484</v>
      </c>
      <c r="D279" s="36" t="s">
        <v>501</v>
      </c>
      <c r="E279" s="239">
        <f>E687</f>
        <v>0</v>
      </c>
    </row>
    <row r="280" spans="1:5" s="32" customFormat="1" ht="12.75">
      <c r="A280" s="99"/>
      <c r="B280" s="42"/>
      <c r="C280" s="31" t="s">
        <v>469</v>
      </c>
      <c r="D280" s="36" t="s">
        <v>502</v>
      </c>
      <c r="E280" s="239">
        <f>E688</f>
        <v>0</v>
      </c>
    </row>
    <row r="281" spans="1:5" s="32" customFormat="1" ht="27.75" customHeight="1">
      <c r="A281" s="99"/>
      <c r="B281" s="491" t="s">
        <v>503</v>
      </c>
      <c r="C281" s="491"/>
      <c r="D281" s="36" t="s">
        <v>504</v>
      </c>
      <c r="E281" s="239">
        <f>E282+E283+E284+E285</f>
        <v>0</v>
      </c>
    </row>
    <row r="282" spans="1:5" s="32" customFormat="1" ht="15" customHeight="1">
      <c r="A282" s="99"/>
      <c r="B282" s="42"/>
      <c r="C282" s="31" t="s">
        <v>481</v>
      </c>
      <c r="D282" s="36" t="s">
        <v>505</v>
      </c>
      <c r="E282" s="239">
        <f>E690</f>
        <v>0</v>
      </c>
    </row>
    <row r="283" spans="1:5" s="32" customFormat="1" ht="15" customHeight="1">
      <c r="A283" s="99"/>
      <c r="B283" s="42"/>
      <c r="C283" s="31" t="s">
        <v>467</v>
      </c>
      <c r="D283" s="36" t="s">
        <v>506</v>
      </c>
      <c r="E283" s="239">
        <f>E691</f>
        <v>0</v>
      </c>
    </row>
    <row r="284" spans="1:5" s="32" customFormat="1" ht="15" customHeight="1">
      <c r="A284" s="99"/>
      <c r="B284" s="42"/>
      <c r="C284" s="31" t="s">
        <v>484</v>
      </c>
      <c r="D284" s="36" t="s">
        <v>507</v>
      </c>
      <c r="E284" s="239">
        <f>E692</f>
        <v>0</v>
      </c>
    </row>
    <row r="285" spans="1:5" s="32" customFormat="1" ht="12.75">
      <c r="A285" s="99"/>
      <c r="B285" s="42"/>
      <c r="C285" s="31" t="s">
        <v>469</v>
      </c>
      <c r="D285" s="36" t="s">
        <v>508</v>
      </c>
      <c r="E285" s="239">
        <f>E693</f>
        <v>0</v>
      </c>
    </row>
    <row r="286" spans="1:5" s="32" customFormat="1" ht="22.5" customHeight="1">
      <c r="A286" s="99"/>
      <c r="B286" s="491" t="s">
        <v>509</v>
      </c>
      <c r="C286" s="491"/>
      <c r="D286" s="36" t="s">
        <v>510</v>
      </c>
      <c r="E286" s="239">
        <f>E287+E288+E289+E290</f>
        <v>0</v>
      </c>
    </row>
    <row r="287" spans="1:5" s="32" customFormat="1" ht="15" customHeight="1">
      <c r="A287" s="99"/>
      <c r="B287" s="42"/>
      <c r="C287" s="31" t="s">
        <v>481</v>
      </c>
      <c r="D287" s="36" t="s">
        <v>511</v>
      </c>
      <c r="E287" s="239">
        <f>E695</f>
        <v>0</v>
      </c>
    </row>
    <row r="288" spans="1:5" s="32" customFormat="1" ht="15" customHeight="1">
      <c r="A288" s="99"/>
      <c r="B288" s="42"/>
      <c r="C288" s="31" t="s">
        <v>467</v>
      </c>
      <c r="D288" s="36" t="s">
        <v>512</v>
      </c>
      <c r="E288" s="239">
        <f>E696</f>
        <v>0</v>
      </c>
    </row>
    <row r="289" spans="1:5" s="32" customFormat="1" ht="15" customHeight="1">
      <c r="A289" s="99"/>
      <c r="B289" s="42"/>
      <c r="C289" s="31" t="s">
        <v>484</v>
      </c>
      <c r="D289" s="36" t="s">
        <v>513</v>
      </c>
      <c r="E289" s="239">
        <f>E697</f>
        <v>0</v>
      </c>
    </row>
    <row r="290" spans="1:5" s="32" customFormat="1" ht="12.75">
      <c r="A290" s="99"/>
      <c r="B290" s="42"/>
      <c r="C290" s="31" t="s">
        <v>469</v>
      </c>
      <c r="D290" s="36" t="s">
        <v>514</v>
      </c>
      <c r="E290" s="239">
        <f>E698</f>
        <v>0</v>
      </c>
    </row>
    <row r="291" spans="1:5" s="32" customFormat="1" ht="31.5" customHeight="1">
      <c r="A291" s="99"/>
      <c r="B291" s="491" t="s">
        <v>515</v>
      </c>
      <c r="C291" s="491"/>
      <c r="D291" s="36" t="s">
        <v>516</v>
      </c>
      <c r="E291" s="239">
        <f>E292+E293+E294+E295</f>
        <v>0</v>
      </c>
    </row>
    <row r="292" spans="1:5" s="32" customFormat="1" ht="15" customHeight="1">
      <c r="A292" s="99"/>
      <c r="B292" s="42"/>
      <c r="C292" s="31" t="s">
        <v>481</v>
      </c>
      <c r="D292" s="36" t="s">
        <v>517</v>
      </c>
      <c r="E292" s="239">
        <f>E700</f>
        <v>0</v>
      </c>
    </row>
    <row r="293" spans="1:5" s="32" customFormat="1" ht="15" customHeight="1">
      <c r="A293" s="99"/>
      <c r="B293" s="42"/>
      <c r="C293" s="31" t="s">
        <v>467</v>
      </c>
      <c r="D293" s="36" t="s">
        <v>518</v>
      </c>
      <c r="E293" s="239">
        <f>E701</f>
        <v>0</v>
      </c>
    </row>
    <row r="294" spans="1:5" s="32" customFormat="1" ht="15" customHeight="1">
      <c r="A294" s="99"/>
      <c r="B294" s="42"/>
      <c r="C294" s="31" t="s">
        <v>484</v>
      </c>
      <c r="D294" s="36" t="s">
        <v>519</v>
      </c>
      <c r="E294" s="239">
        <f>E702</f>
        <v>0</v>
      </c>
    </row>
    <row r="295" spans="1:5" s="32" customFormat="1" ht="12.75">
      <c r="A295" s="99"/>
      <c r="B295" s="42"/>
      <c r="C295" s="31" t="s">
        <v>469</v>
      </c>
      <c r="D295" s="36" t="s">
        <v>520</v>
      </c>
      <c r="E295" s="239">
        <f>E703</f>
        <v>0</v>
      </c>
    </row>
    <row r="296" spans="1:5" s="32" customFormat="1" ht="27" customHeight="1">
      <c r="A296" s="99"/>
      <c r="B296" s="491" t="s">
        <v>521</v>
      </c>
      <c r="C296" s="491"/>
      <c r="D296" s="36" t="s">
        <v>522</v>
      </c>
      <c r="E296" s="239">
        <f>E297+E298+E299+E300</f>
        <v>0</v>
      </c>
    </row>
    <row r="297" spans="1:5" s="32" customFormat="1" ht="15" customHeight="1">
      <c r="A297" s="99"/>
      <c r="B297" s="42"/>
      <c r="C297" s="31" t="s">
        <v>481</v>
      </c>
      <c r="D297" s="36" t="s">
        <v>523</v>
      </c>
      <c r="E297" s="239">
        <f>E705</f>
        <v>0</v>
      </c>
    </row>
    <row r="298" spans="1:5" s="32" customFormat="1" ht="13.5" customHeight="1">
      <c r="A298" s="99"/>
      <c r="B298" s="42"/>
      <c r="C298" s="31" t="s">
        <v>467</v>
      </c>
      <c r="D298" s="36" t="s">
        <v>524</v>
      </c>
      <c r="E298" s="239">
        <f>E706</f>
        <v>0</v>
      </c>
    </row>
    <row r="299" spans="1:5" s="32" customFormat="1" ht="12.75">
      <c r="A299" s="569"/>
      <c r="B299" s="570"/>
      <c r="C299" s="31" t="s">
        <v>484</v>
      </c>
      <c r="D299" s="36" t="s">
        <v>525</v>
      </c>
      <c r="E299" s="239">
        <f>E707</f>
        <v>0</v>
      </c>
    </row>
    <row r="300" spans="1:5" s="32" customFormat="1" ht="12.75">
      <c r="A300" s="99"/>
      <c r="B300" s="42"/>
      <c r="C300" s="31" t="s">
        <v>469</v>
      </c>
      <c r="D300" s="36" t="s">
        <v>526</v>
      </c>
      <c r="E300" s="239">
        <f>E708</f>
        <v>0</v>
      </c>
    </row>
    <row r="301" spans="1:5" s="32" customFormat="1" ht="40.5" customHeight="1">
      <c r="A301" s="103"/>
      <c r="B301" s="492" t="s">
        <v>527</v>
      </c>
      <c r="C301" s="492"/>
      <c r="D301" s="36" t="s">
        <v>528</v>
      </c>
      <c r="E301" s="239">
        <f>E302+E303+E304+E305</f>
        <v>0</v>
      </c>
    </row>
    <row r="302" spans="1:5" s="32" customFormat="1" ht="12.75">
      <c r="A302" s="103"/>
      <c r="B302" s="104"/>
      <c r="C302" s="31" t="s">
        <v>481</v>
      </c>
      <c r="D302" s="36" t="s">
        <v>529</v>
      </c>
      <c r="E302" s="239">
        <f>E710</f>
        <v>0</v>
      </c>
    </row>
    <row r="303" spans="1:5" s="32" customFormat="1" ht="12.75">
      <c r="A303" s="103"/>
      <c r="B303" s="104"/>
      <c r="C303" s="31" t="s">
        <v>467</v>
      </c>
      <c r="D303" s="36" t="s">
        <v>530</v>
      </c>
      <c r="E303" s="239">
        <f>E711</f>
        <v>0</v>
      </c>
    </row>
    <row r="304" spans="1:5" s="32" customFormat="1" ht="12.75">
      <c r="A304" s="103"/>
      <c r="B304" s="104"/>
      <c r="C304" s="31" t="s">
        <v>531</v>
      </c>
      <c r="D304" s="36" t="s">
        <v>532</v>
      </c>
      <c r="E304" s="239">
        <f>E712</f>
        <v>0</v>
      </c>
    </row>
    <row r="305" spans="1:5" s="32" customFormat="1" ht="12.75">
      <c r="A305" s="99"/>
      <c r="B305" s="42"/>
      <c r="C305" s="31" t="s">
        <v>469</v>
      </c>
      <c r="D305" s="36" t="s">
        <v>533</v>
      </c>
      <c r="E305" s="239">
        <f>E713</f>
        <v>0</v>
      </c>
    </row>
    <row r="306" spans="1:5" s="32" customFormat="1" ht="27" customHeight="1">
      <c r="A306" s="103"/>
      <c r="B306" s="492" t="s">
        <v>534</v>
      </c>
      <c r="C306" s="492"/>
      <c r="D306" s="36" t="s">
        <v>535</v>
      </c>
      <c r="E306" s="239">
        <f>E307+E308+E309+E310</f>
        <v>0</v>
      </c>
    </row>
    <row r="307" spans="1:5" s="32" customFormat="1" ht="12.75">
      <c r="A307" s="103"/>
      <c r="B307" s="104"/>
      <c r="C307" s="31" t="s">
        <v>481</v>
      </c>
      <c r="D307" s="36" t="s">
        <v>536</v>
      </c>
      <c r="E307" s="239">
        <f>E715</f>
        <v>0</v>
      </c>
    </row>
    <row r="308" spans="1:5" s="32" customFormat="1" ht="12.75">
      <c r="A308" s="103"/>
      <c r="B308" s="104"/>
      <c r="C308" s="31" t="s">
        <v>467</v>
      </c>
      <c r="D308" s="36" t="s">
        <v>537</v>
      </c>
      <c r="E308" s="239">
        <f>E716</f>
        <v>0</v>
      </c>
    </row>
    <row r="309" spans="1:5" s="32" customFormat="1" ht="12.75">
      <c r="A309" s="103"/>
      <c r="B309" s="104"/>
      <c r="C309" s="31" t="s">
        <v>484</v>
      </c>
      <c r="D309" s="36" t="s">
        <v>538</v>
      </c>
      <c r="E309" s="239">
        <f>E717</f>
        <v>0</v>
      </c>
    </row>
    <row r="310" spans="1:5" s="32" customFormat="1" ht="12.75">
      <c r="A310" s="99"/>
      <c r="B310" s="42"/>
      <c r="C310" s="31" t="s">
        <v>469</v>
      </c>
      <c r="D310" s="36" t="s">
        <v>539</v>
      </c>
      <c r="E310" s="239">
        <f>E718</f>
        <v>0</v>
      </c>
    </row>
    <row r="311" spans="1:5" s="32" customFormat="1" ht="27" customHeight="1">
      <c r="A311" s="103"/>
      <c r="B311" s="492" t="s">
        <v>540</v>
      </c>
      <c r="C311" s="492"/>
      <c r="D311" s="36" t="s">
        <v>541</v>
      </c>
      <c r="E311" s="239">
        <f>E312+E313+E314+E315</f>
        <v>0</v>
      </c>
    </row>
    <row r="312" spans="1:5" s="32" customFormat="1" ht="12.75">
      <c r="A312" s="103"/>
      <c r="B312" s="104"/>
      <c r="C312" s="31" t="s">
        <v>481</v>
      </c>
      <c r="D312" s="36" t="s">
        <v>542</v>
      </c>
      <c r="E312" s="239">
        <f>E720</f>
        <v>0</v>
      </c>
    </row>
    <row r="313" spans="1:5" s="32" customFormat="1" ht="12.75">
      <c r="A313" s="103"/>
      <c r="B313" s="104"/>
      <c r="C313" s="31" t="s">
        <v>467</v>
      </c>
      <c r="D313" s="36" t="s">
        <v>543</v>
      </c>
      <c r="E313" s="239">
        <f>E721</f>
        <v>0</v>
      </c>
    </row>
    <row r="314" spans="1:5" s="32" customFormat="1" ht="12.75">
      <c r="A314" s="105"/>
      <c r="B314" s="106"/>
      <c r="C314" s="107" t="s">
        <v>484</v>
      </c>
      <c r="D314" s="108" t="s">
        <v>544</v>
      </c>
      <c r="E314" s="239">
        <f>E722</f>
        <v>0</v>
      </c>
    </row>
    <row r="315" spans="1:5" s="32" customFormat="1" ht="12.75">
      <c r="A315" s="195"/>
      <c r="B315" s="196"/>
      <c r="C315" s="107" t="s">
        <v>469</v>
      </c>
      <c r="D315" s="108" t="s">
        <v>545</v>
      </c>
      <c r="E315" s="239">
        <f>E723</f>
        <v>0</v>
      </c>
    </row>
    <row r="316" spans="1:5" s="87" customFormat="1" ht="28.5" customHeight="1">
      <c r="A316" s="203"/>
      <c r="B316" s="497" t="s">
        <v>1016</v>
      </c>
      <c r="C316" s="494"/>
      <c r="D316" s="199" t="s">
        <v>546</v>
      </c>
      <c r="E316" s="246">
        <f>E317+E318+E319</f>
        <v>0</v>
      </c>
    </row>
    <row r="317" spans="1:5" s="87" customFormat="1" ht="12.75">
      <c r="A317" s="203"/>
      <c r="B317" s="204"/>
      <c r="C317" s="205" t="s">
        <v>481</v>
      </c>
      <c r="D317" s="199" t="s">
        <v>547</v>
      </c>
      <c r="E317" s="239">
        <f>E725</f>
        <v>0</v>
      </c>
    </row>
    <row r="318" spans="1:5" s="87" customFormat="1" ht="12.75">
      <c r="A318" s="203"/>
      <c r="B318" s="204"/>
      <c r="C318" s="205" t="s">
        <v>467</v>
      </c>
      <c r="D318" s="199" t="s">
        <v>548</v>
      </c>
      <c r="E318" s="239">
        <f>E726</f>
        <v>0</v>
      </c>
    </row>
    <row r="319" spans="1:5" s="87" customFormat="1" ht="12.75">
      <c r="A319" s="203"/>
      <c r="B319" s="204"/>
      <c r="C319" s="205" t="s">
        <v>531</v>
      </c>
      <c r="D319" s="199" t="s">
        <v>549</v>
      </c>
      <c r="E319" s="239">
        <f>E727</f>
        <v>0</v>
      </c>
    </row>
    <row r="320" spans="1:5" s="87" customFormat="1" ht="41.25" customHeight="1">
      <c r="A320" s="214"/>
      <c r="B320" s="497" t="s">
        <v>1017</v>
      </c>
      <c r="C320" s="568"/>
      <c r="D320" s="199" t="s">
        <v>998</v>
      </c>
      <c r="E320" s="247">
        <f>E321+E322</f>
        <v>0</v>
      </c>
    </row>
    <row r="321" spans="1:5" s="87" customFormat="1" ht="12.75">
      <c r="A321" s="214"/>
      <c r="B321" s="219"/>
      <c r="C321" s="205" t="s">
        <v>481</v>
      </c>
      <c r="D321" s="199" t="s">
        <v>999</v>
      </c>
      <c r="E321" s="239">
        <f>E729</f>
        <v>0</v>
      </c>
    </row>
    <row r="322" spans="1:5" s="87" customFormat="1" ht="12.75">
      <c r="A322" s="214"/>
      <c r="B322" s="219"/>
      <c r="C322" s="205" t="s">
        <v>467</v>
      </c>
      <c r="D322" s="199" t="s">
        <v>1000</v>
      </c>
      <c r="E322" s="239">
        <f>E730</f>
        <v>0</v>
      </c>
    </row>
    <row r="323" spans="1:5" s="87" customFormat="1" ht="30" customHeight="1">
      <c r="A323" s="214"/>
      <c r="B323" s="497" t="s">
        <v>1018</v>
      </c>
      <c r="C323" s="568"/>
      <c r="D323" s="199" t="s">
        <v>1001</v>
      </c>
      <c r="E323" s="246">
        <f>E324+E325</f>
        <v>0</v>
      </c>
    </row>
    <row r="324" spans="1:5" s="87" customFormat="1" ht="12.75">
      <c r="A324" s="214"/>
      <c r="B324" s="219"/>
      <c r="C324" s="205" t="s">
        <v>481</v>
      </c>
      <c r="D324" s="199" t="s">
        <v>1002</v>
      </c>
      <c r="E324" s="239">
        <f>E732</f>
        <v>0</v>
      </c>
    </row>
    <row r="325" spans="1:5" s="87" customFormat="1" ht="12.75">
      <c r="A325" s="214"/>
      <c r="B325" s="219"/>
      <c r="C325" s="205" t="s">
        <v>467</v>
      </c>
      <c r="D325" s="199" t="s">
        <v>1003</v>
      </c>
      <c r="E325" s="239">
        <f>E733</f>
        <v>0</v>
      </c>
    </row>
    <row r="326" spans="1:5" s="87" customFormat="1" ht="30" customHeight="1">
      <c r="A326" s="214"/>
      <c r="B326" s="497" t="s">
        <v>1019</v>
      </c>
      <c r="C326" s="568"/>
      <c r="D326" s="199" t="s">
        <v>1004</v>
      </c>
      <c r="E326" s="246">
        <f>E327+E328</f>
        <v>0</v>
      </c>
    </row>
    <row r="327" spans="1:5" s="87" customFormat="1" ht="12.75">
      <c r="A327" s="214"/>
      <c r="B327" s="219"/>
      <c r="C327" s="205" t="s">
        <v>481</v>
      </c>
      <c r="D327" s="199" t="s">
        <v>1005</v>
      </c>
      <c r="E327" s="239">
        <f>E735</f>
        <v>0</v>
      </c>
    </row>
    <row r="328" spans="1:5" s="87" customFormat="1" ht="12.75">
      <c r="A328" s="214"/>
      <c r="B328" s="219"/>
      <c r="C328" s="205" t="s">
        <v>467</v>
      </c>
      <c r="D328" s="199" t="s">
        <v>1006</v>
      </c>
      <c r="E328" s="239">
        <f>E736</f>
        <v>0</v>
      </c>
    </row>
    <row r="329" spans="1:5" s="87" customFormat="1" ht="45.75" customHeight="1">
      <c r="A329" s="214"/>
      <c r="B329" s="497" t="s">
        <v>1020</v>
      </c>
      <c r="C329" s="568"/>
      <c r="D329" s="199" t="s">
        <v>1007</v>
      </c>
      <c r="E329" s="246">
        <f>E330+E331+E332</f>
        <v>0</v>
      </c>
    </row>
    <row r="330" spans="1:5" s="87" customFormat="1" ht="12.75">
      <c r="A330" s="214"/>
      <c r="B330" s="220"/>
      <c r="C330" s="205" t="s">
        <v>481</v>
      </c>
      <c r="D330" s="199" t="s">
        <v>1008</v>
      </c>
      <c r="E330" s="239">
        <f>E738</f>
        <v>0</v>
      </c>
    </row>
    <row r="331" spans="1:5" s="87" customFormat="1" ht="12.75">
      <c r="A331" s="214"/>
      <c r="B331" s="220"/>
      <c r="C331" s="205" t="s">
        <v>467</v>
      </c>
      <c r="D331" s="199" t="s">
        <v>1009</v>
      </c>
      <c r="E331" s="239">
        <f>E739</f>
        <v>0</v>
      </c>
    </row>
    <row r="332" spans="1:5" s="87" customFormat="1" ht="12.75">
      <c r="A332" s="214"/>
      <c r="B332" s="220"/>
      <c r="C332" s="205" t="s">
        <v>531</v>
      </c>
      <c r="D332" s="199" t="s">
        <v>1015</v>
      </c>
      <c r="E332" s="239">
        <f>E740</f>
        <v>0</v>
      </c>
    </row>
    <row r="333" spans="1:5" s="87" customFormat="1" ht="39" customHeight="1">
      <c r="A333" s="206"/>
      <c r="B333" s="495" t="s">
        <v>1021</v>
      </c>
      <c r="C333" s="567"/>
      <c r="D333" s="207" t="s">
        <v>550</v>
      </c>
      <c r="E333" s="246">
        <f>E334+E335+E336</f>
        <v>0</v>
      </c>
    </row>
    <row r="334" spans="1:5" s="87" customFormat="1" ht="12.75">
      <c r="A334" s="208"/>
      <c r="B334" s="209"/>
      <c r="C334" s="69" t="s">
        <v>481</v>
      </c>
      <c r="D334" s="71" t="s">
        <v>551</v>
      </c>
      <c r="E334" s="239">
        <f>E742</f>
        <v>0</v>
      </c>
    </row>
    <row r="335" spans="1:5" s="87" customFormat="1" ht="12.75">
      <c r="A335" s="208"/>
      <c r="B335" s="209"/>
      <c r="C335" s="69" t="s">
        <v>467</v>
      </c>
      <c r="D335" s="71" t="s">
        <v>552</v>
      </c>
      <c r="E335" s="239">
        <f>E743</f>
        <v>0</v>
      </c>
    </row>
    <row r="336" spans="1:5" s="87" customFormat="1" ht="12.75">
      <c r="A336" s="210"/>
      <c r="B336" s="211"/>
      <c r="C336" s="212" t="s">
        <v>484</v>
      </c>
      <c r="D336" s="71" t="s">
        <v>553</v>
      </c>
      <c r="E336" s="239">
        <f>E744</f>
        <v>0</v>
      </c>
    </row>
    <row r="337" spans="1:5" s="87" customFormat="1" ht="45" customHeight="1">
      <c r="A337" s="214"/>
      <c r="B337" s="481" t="s">
        <v>1022</v>
      </c>
      <c r="C337" s="561"/>
      <c r="D337" s="207" t="s">
        <v>554</v>
      </c>
      <c r="E337" s="246">
        <f>E338+E339+E340</f>
        <v>0</v>
      </c>
    </row>
    <row r="338" spans="1:5" s="87" customFormat="1" ht="12.75">
      <c r="A338" s="208"/>
      <c r="B338" s="209"/>
      <c r="C338" s="69" t="s">
        <v>481</v>
      </c>
      <c r="D338" s="71" t="s">
        <v>555</v>
      </c>
      <c r="E338" s="239">
        <f>E746</f>
        <v>0</v>
      </c>
    </row>
    <row r="339" spans="1:5" s="87" customFormat="1" ht="12.75">
      <c r="A339" s="208"/>
      <c r="B339" s="209"/>
      <c r="C339" s="69" t="s">
        <v>467</v>
      </c>
      <c r="D339" s="71" t="s">
        <v>556</v>
      </c>
      <c r="E339" s="239">
        <f>E747</f>
        <v>0</v>
      </c>
    </row>
    <row r="340" spans="1:5" s="87" customFormat="1" ht="12.75">
      <c r="A340" s="210"/>
      <c r="B340" s="211"/>
      <c r="C340" s="212" t="s">
        <v>484</v>
      </c>
      <c r="D340" s="213" t="s">
        <v>557</v>
      </c>
      <c r="E340" s="239">
        <f>E748</f>
        <v>0</v>
      </c>
    </row>
    <row r="341" spans="1:5" s="87" customFormat="1" ht="33" customHeight="1">
      <c r="A341" s="215"/>
      <c r="B341" s="482" t="s">
        <v>1023</v>
      </c>
      <c r="C341" s="564"/>
      <c r="D341" s="207" t="s">
        <v>558</v>
      </c>
      <c r="E341" s="246">
        <f>E342+E343+E344</f>
        <v>0</v>
      </c>
    </row>
    <row r="342" spans="1:5" s="87" customFormat="1" ht="12.75">
      <c r="A342" s="208"/>
      <c r="B342" s="209"/>
      <c r="C342" s="69" t="s">
        <v>481</v>
      </c>
      <c r="D342" s="71" t="s">
        <v>559</v>
      </c>
      <c r="E342" s="239">
        <f>E750</f>
        <v>0</v>
      </c>
    </row>
    <row r="343" spans="1:5" s="87" customFormat="1" ht="12.75">
      <c r="A343" s="208"/>
      <c r="B343" s="209"/>
      <c r="C343" s="69" t="s">
        <v>467</v>
      </c>
      <c r="D343" s="71" t="s">
        <v>560</v>
      </c>
      <c r="E343" s="239">
        <f>E751</f>
        <v>0</v>
      </c>
    </row>
    <row r="344" spans="1:5" s="87" customFormat="1" ht="12.75">
      <c r="A344" s="210"/>
      <c r="B344" s="211"/>
      <c r="C344" s="212" t="s">
        <v>484</v>
      </c>
      <c r="D344" s="213" t="s">
        <v>561</v>
      </c>
      <c r="E344" s="239">
        <f>E752</f>
        <v>0</v>
      </c>
    </row>
    <row r="345" spans="1:5" s="87" customFormat="1" ht="30" customHeight="1">
      <c r="A345" s="198"/>
      <c r="B345" s="484" t="s">
        <v>1024</v>
      </c>
      <c r="C345" s="565"/>
      <c r="D345" s="199" t="s">
        <v>562</v>
      </c>
      <c r="E345" s="246">
        <f>E346+E347+E348</f>
        <v>0</v>
      </c>
    </row>
    <row r="346" spans="1:5" s="87" customFormat="1" ht="12.75">
      <c r="A346" s="198"/>
      <c r="B346" s="216"/>
      <c r="C346" s="205" t="s">
        <v>481</v>
      </c>
      <c r="D346" s="199" t="s">
        <v>563</v>
      </c>
      <c r="E346" s="239">
        <f>E754</f>
        <v>0</v>
      </c>
    </row>
    <row r="347" spans="1:5" s="87" customFormat="1" ht="12.75">
      <c r="A347" s="198"/>
      <c r="B347" s="216"/>
      <c r="C347" s="205" t="s">
        <v>467</v>
      </c>
      <c r="D347" s="199" t="s">
        <v>564</v>
      </c>
      <c r="E347" s="239">
        <f>E755</f>
        <v>0</v>
      </c>
    </row>
    <row r="348" spans="1:5" s="87" customFormat="1" ht="12.75">
      <c r="A348" s="198"/>
      <c r="B348" s="216"/>
      <c r="C348" s="205" t="s">
        <v>531</v>
      </c>
      <c r="D348" s="199" t="s">
        <v>565</v>
      </c>
      <c r="E348" s="239">
        <f>E756</f>
        <v>0</v>
      </c>
    </row>
    <row r="349" spans="1:5" s="87" customFormat="1" ht="37.5" customHeight="1">
      <c r="A349" s="198"/>
      <c r="B349" s="486" t="s">
        <v>1025</v>
      </c>
      <c r="C349" s="487"/>
      <c r="D349" s="199" t="s">
        <v>566</v>
      </c>
      <c r="E349" s="246">
        <f>E350+E351+E352</f>
        <v>0</v>
      </c>
    </row>
    <row r="350" spans="1:5" s="87" customFormat="1" ht="12.75">
      <c r="A350" s="198"/>
      <c r="B350" s="216"/>
      <c r="C350" s="205" t="s">
        <v>481</v>
      </c>
      <c r="D350" s="199" t="s">
        <v>567</v>
      </c>
      <c r="E350" s="239">
        <f>E758</f>
        <v>0</v>
      </c>
    </row>
    <row r="351" spans="1:5" s="87" customFormat="1" ht="12.75">
      <c r="A351" s="198"/>
      <c r="B351" s="216"/>
      <c r="C351" s="205" t="s">
        <v>467</v>
      </c>
      <c r="D351" s="199" t="s">
        <v>568</v>
      </c>
      <c r="E351" s="239">
        <f>E759</f>
        <v>0</v>
      </c>
    </row>
    <row r="352" spans="1:5" s="87" customFormat="1" ht="12.75">
      <c r="A352" s="198"/>
      <c r="B352" s="216"/>
      <c r="C352" s="205" t="s">
        <v>531</v>
      </c>
      <c r="D352" s="199" t="s">
        <v>569</v>
      </c>
      <c r="E352" s="239">
        <f>E760</f>
        <v>0</v>
      </c>
    </row>
    <row r="353" spans="1:5" s="32" customFormat="1" ht="12.75">
      <c r="A353" s="488" t="s">
        <v>570</v>
      </c>
      <c r="B353" s="566"/>
      <c r="C353" s="478"/>
      <c r="D353" s="111" t="s">
        <v>571</v>
      </c>
      <c r="E353" s="247">
        <f>E354+E355+E356</f>
        <v>3713</v>
      </c>
    </row>
    <row r="354" spans="1:5" s="32" customFormat="1" ht="25.5" customHeight="1">
      <c r="A354" s="110"/>
      <c r="B354" s="471" t="s">
        <v>572</v>
      </c>
      <c r="C354" s="506"/>
      <c r="D354" s="36" t="s">
        <v>573</v>
      </c>
      <c r="E354" s="248">
        <f>E762</f>
        <v>0</v>
      </c>
    </row>
    <row r="355" spans="1:5" s="32" customFormat="1" ht="25.5" customHeight="1">
      <c r="A355" s="110"/>
      <c r="B355" s="471" t="s">
        <v>574</v>
      </c>
      <c r="C355" s="506"/>
      <c r="D355" s="36" t="s">
        <v>575</v>
      </c>
      <c r="E355" s="248">
        <f>E763</f>
        <v>0</v>
      </c>
    </row>
    <row r="356" spans="1:5" s="87" customFormat="1" ht="32.25" customHeight="1">
      <c r="A356" s="112"/>
      <c r="B356" s="473" t="s">
        <v>576</v>
      </c>
      <c r="C356" s="561"/>
      <c r="D356" s="71" t="s">
        <v>577</v>
      </c>
      <c r="E356" s="248">
        <f>E764</f>
        <v>3713</v>
      </c>
    </row>
    <row r="357" spans="1:5" s="32" customFormat="1" ht="25.5" customHeight="1">
      <c r="A357" s="535" t="s">
        <v>578</v>
      </c>
      <c r="B357" s="471"/>
      <c r="C357" s="506"/>
      <c r="D357" s="81" t="s">
        <v>579</v>
      </c>
      <c r="E357" s="245">
        <f>E358</f>
        <v>0</v>
      </c>
    </row>
    <row r="358" spans="1:5" s="32" customFormat="1" ht="25.5" customHeight="1">
      <c r="A358" s="110"/>
      <c r="B358" s="471" t="s">
        <v>580</v>
      </c>
      <c r="C358" s="506"/>
      <c r="D358" s="81" t="s">
        <v>581</v>
      </c>
      <c r="E358" s="248">
        <f>E551</f>
        <v>0</v>
      </c>
    </row>
    <row r="359" spans="1:5" s="32" customFormat="1" ht="47.25" customHeight="1">
      <c r="A359" s="562" t="s">
        <v>582</v>
      </c>
      <c r="B359" s="471"/>
      <c r="C359" s="506"/>
      <c r="D359" s="81" t="s">
        <v>583</v>
      </c>
      <c r="E359" s="248">
        <f>E360+E364+E368+E372+E376+E380+E384+E388+E391+E396+E399</f>
        <v>175062</v>
      </c>
    </row>
    <row r="360" spans="1:5" s="32" customFormat="1" ht="27.75" customHeight="1">
      <c r="A360" s="113"/>
      <c r="B360" s="563" t="s">
        <v>1026</v>
      </c>
      <c r="C360" s="506"/>
      <c r="D360" s="109" t="s">
        <v>585</v>
      </c>
      <c r="E360" s="248">
        <f>E361+E362+E363</f>
        <v>174872</v>
      </c>
    </row>
    <row r="361" spans="1:5" s="32" customFormat="1" ht="12.75">
      <c r="A361" s="103"/>
      <c r="B361" s="104"/>
      <c r="C361" s="31" t="s">
        <v>481</v>
      </c>
      <c r="D361" s="36" t="s">
        <v>586</v>
      </c>
      <c r="E361" s="244">
        <f>E767</f>
        <v>91877</v>
      </c>
    </row>
    <row r="362" spans="1:5" s="32" customFormat="1" ht="12.75">
      <c r="A362" s="103"/>
      <c r="B362" s="104"/>
      <c r="C362" s="31" t="s">
        <v>467</v>
      </c>
      <c r="D362" s="36" t="s">
        <v>587</v>
      </c>
      <c r="E362" s="244">
        <f>E768</f>
        <v>82995</v>
      </c>
    </row>
    <row r="363" spans="1:5" s="32" customFormat="1" ht="12.75">
      <c r="A363" s="105"/>
      <c r="B363" s="106"/>
      <c r="C363" s="107" t="s">
        <v>484</v>
      </c>
      <c r="D363" s="108" t="s">
        <v>588</v>
      </c>
      <c r="E363" s="244">
        <f>E769</f>
        <v>0</v>
      </c>
    </row>
    <row r="364" spans="1:5" s="32" customFormat="1" ht="31.5" customHeight="1">
      <c r="A364" s="114"/>
      <c r="B364" s="560" t="s">
        <v>1027</v>
      </c>
      <c r="C364" s="480"/>
      <c r="D364" s="109" t="s">
        <v>590</v>
      </c>
      <c r="E364" s="248">
        <f>E365+E366+E367</f>
        <v>175</v>
      </c>
    </row>
    <row r="365" spans="1:5" s="32" customFormat="1" ht="12.75">
      <c r="A365" s="103"/>
      <c r="B365" s="104"/>
      <c r="C365" s="31" t="s">
        <v>481</v>
      </c>
      <c r="D365" s="36" t="s">
        <v>591</v>
      </c>
      <c r="E365" s="244">
        <f>E771</f>
        <v>42</v>
      </c>
    </row>
    <row r="366" spans="1:5" s="32" customFormat="1" ht="12.75">
      <c r="A366" s="103"/>
      <c r="B366" s="104"/>
      <c r="C366" s="31" t="s">
        <v>467</v>
      </c>
      <c r="D366" s="36" t="s">
        <v>592</v>
      </c>
      <c r="E366" s="244">
        <f>E772</f>
        <v>133</v>
      </c>
    </row>
    <row r="367" spans="1:5" s="32" customFormat="1" ht="12.75">
      <c r="A367" s="105"/>
      <c r="B367" s="106"/>
      <c r="C367" s="107" t="s">
        <v>484</v>
      </c>
      <c r="D367" s="108" t="s">
        <v>593</v>
      </c>
      <c r="E367" s="244">
        <f>E773</f>
        <v>0</v>
      </c>
    </row>
    <row r="368" spans="1:5" s="32" customFormat="1" ht="27" customHeight="1">
      <c r="A368" s="114"/>
      <c r="B368" s="560" t="s">
        <v>1028</v>
      </c>
      <c r="C368" s="480"/>
      <c r="D368" s="109" t="s">
        <v>595</v>
      </c>
      <c r="E368" s="248">
        <f>E369+E370+E371</f>
        <v>0</v>
      </c>
    </row>
    <row r="369" spans="1:5" s="32" customFormat="1" ht="12.75">
      <c r="A369" s="103"/>
      <c r="B369" s="104"/>
      <c r="C369" s="31" t="s">
        <v>481</v>
      </c>
      <c r="D369" s="36" t="s">
        <v>596</v>
      </c>
      <c r="E369" s="244">
        <f>E775</f>
        <v>0</v>
      </c>
    </row>
    <row r="370" spans="1:5" s="32" customFormat="1" ht="12.75">
      <c r="A370" s="103"/>
      <c r="B370" s="104"/>
      <c r="C370" s="31" t="s">
        <v>467</v>
      </c>
      <c r="D370" s="36" t="s">
        <v>597</v>
      </c>
      <c r="E370" s="244">
        <f>E776</f>
        <v>0</v>
      </c>
    </row>
    <row r="371" spans="1:5" s="32" customFormat="1" ht="12.75">
      <c r="A371" s="105"/>
      <c r="B371" s="106"/>
      <c r="C371" s="107" t="s">
        <v>484</v>
      </c>
      <c r="D371" s="108" t="s">
        <v>598</v>
      </c>
      <c r="E371" s="244">
        <f>E777</f>
        <v>0</v>
      </c>
    </row>
    <row r="372" spans="1:5" s="32" customFormat="1" ht="27" customHeight="1">
      <c r="A372" s="114"/>
      <c r="B372" s="555" t="s">
        <v>1029</v>
      </c>
      <c r="C372" s="466"/>
      <c r="D372" s="109" t="s">
        <v>600</v>
      </c>
      <c r="E372" s="248">
        <f>E373+E374+E375</f>
        <v>0</v>
      </c>
    </row>
    <row r="373" spans="1:5" s="32" customFormat="1" ht="12.75">
      <c r="A373" s="103"/>
      <c r="B373" s="104"/>
      <c r="C373" s="31" t="s">
        <v>481</v>
      </c>
      <c r="D373" s="36" t="s">
        <v>601</v>
      </c>
      <c r="E373" s="244">
        <f>E779</f>
        <v>0</v>
      </c>
    </row>
    <row r="374" spans="1:5" s="32" customFormat="1" ht="12.75">
      <c r="A374" s="103"/>
      <c r="B374" s="104"/>
      <c r="C374" s="31" t="s">
        <v>467</v>
      </c>
      <c r="D374" s="36" t="s">
        <v>602</v>
      </c>
      <c r="E374" s="244">
        <f>E780</f>
        <v>0</v>
      </c>
    </row>
    <row r="375" spans="1:5" s="32" customFormat="1" ht="12.75">
      <c r="A375" s="105"/>
      <c r="B375" s="106"/>
      <c r="C375" s="107" t="s">
        <v>484</v>
      </c>
      <c r="D375" s="108" t="s">
        <v>603</v>
      </c>
      <c r="E375" s="244">
        <f>E781</f>
        <v>0</v>
      </c>
    </row>
    <row r="376" spans="1:5" s="32" customFormat="1" ht="29.25" customHeight="1">
      <c r="A376" s="114"/>
      <c r="B376" s="555" t="s">
        <v>1030</v>
      </c>
      <c r="C376" s="466"/>
      <c r="D376" s="109" t="s">
        <v>605</v>
      </c>
      <c r="E376" s="248">
        <f>E377+E378+E379</f>
        <v>0</v>
      </c>
    </row>
    <row r="377" spans="1:5" s="32" customFormat="1" ht="12.75">
      <c r="A377" s="103"/>
      <c r="B377" s="104"/>
      <c r="C377" s="31" t="s">
        <v>481</v>
      </c>
      <c r="D377" s="36" t="s">
        <v>606</v>
      </c>
      <c r="E377" s="244">
        <f>E783</f>
        <v>0</v>
      </c>
    </row>
    <row r="378" spans="1:5" s="32" customFormat="1" ht="12.75">
      <c r="A378" s="103"/>
      <c r="B378" s="104"/>
      <c r="C378" s="31" t="s">
        <v>467</v>
      </c>
      <c r="D378" s="36" t="s">
        <v>607</v>
      </c>
      <c r="E378" s="244">
        <f>E784</f>
        <v>0</v>
      </c>
    </row>
    <row r="379" spans="1:5" s="32" customFormat="1" ht="12.75">
      <c r="A379" s="105"/>
      <c r="B379" s="106"/>
      <c r="C379" s="107" t="s">
        <v>484</v>
      </c>
      <c r="D379" s="108" t="s">
        <v>608</v>
      </c>
      <c r="E379" s="244">
        <f>E785</f>
        <v>0</v>
      </c>
    </row>
    <row r="380" spans="1:5" s="32" customFormat="1" ht="27.75" customHeight="1">
      <c r="A380" s="114"/>
      <c r="B380" s="555" t="s">
        <v>1031</v>
      </c>
      <c r="C380" s="466"/>
      <c r="D380" s="109" t="s">
        <v>610</v>
      </c>
      <c r="E380" s="248">
        <f>E381+E382+E383</f>
        <v>0</v>
      </c>
    </row>
    <row r="381" spans="1:5" s="32" customFormat="1" ht="12.75">
      <c r="A381" s="103"/>
      <c r="B381" s="104"/>
      <c r="C381" s="31" t="s">
        <v>481</v>
      </c>
      <c r="D381" s="36" t="s">
        <v>611</v>
      </c>
      <c r="E381" s="244">
        <f>E787</f>
        <v>0</v>
      </c>
    </row>
    <row r="382" spans="1:5" s="32" customFormat="1" ht="12.75">
      <c r="A382" s="103"/>
      <c r="B382" s="104"/>
      <c r="C382" s="31" t="s">
        <v>467</v>
      </c>
      <c r="D382" s="36" t="s">
        <v>612</v>
      </c>
      <c r="E382" s="244">
        <f>E788</f>
        <v>0</v>
      </c>
    </row>
    <row r="383" spans="1:5" s="32" customFormat="1" ht="12.75">
      <c r="A383" s="105"/>
      <c r="B383" s="106"/>
      <c r="C383" s="107" t="s">
        <v>484</v>
      </c>
      <c r="D383" s="108" t="s">
        <v>613</v>
      </c>
      <c r="E383" s="244">
        <f>E789</f>
        <v>0</v>
      </c>
    </row>
    <row r="384" spans="1:5" s="32" customFormat="1" ht="27.75" customHeight="1">
      <c r="A384" s="114"/>
      <c r="B384" s="555" t="s">
        <v>1032</v>
      </c>
      <c r="C384" s="466"/>
      <c r="D384" s="109" t="s">
        <v>615</v>
      </c>
      <c r="E384" s="248">
        <f>E385+E386+E387</f>
        <v>0</v>
      </c>
    </row>
    <row r="385" spans="1:5" s="32" customFormat="1" ht="15" customHeight="1">
      <c r="A385" s="103"/>
      <c r="B385" s="104"/>
      <c r="C385" s="31" t="s">
        <v>481</v>
      </c>
      <c r="D385" s="36" t="s">
        <v>616</v>
      </c>
      <c r="E385" s="244">
        <f>E791</f>
        <v>0</v>
      </c>
    </row>
    <row r="386" spans="1:5" s="32" customFormat="1" ht="13.5" customHeight="1">
      <c r="A386" s="103"/>
      <c r="B386" s="104"/>
      <c r="C386" s="31" t="s">
        <v>467</v>
      </c>
      <c r="D386" s="36" t="s">
        <v>617</v>
      </c>
      <c r="E386" s="244">
        <f>E792</f>
        <v>0</v>
      </c>
    </row>
    <row r="387" spans="1:5" s="32" customFormat="1" ht="16.5" customHeight="1">
      <c r="A387" s="105"/>
      <c r="B387" s="106"/>
      <c r="C387" s="107" t="s">
        <v>484</v>
      </c>
      <c r="D387" s="108" t="s">
        <v>618</v>
      </c>
      <c r="E387" s="244">
        <f>E793</f>
        <v>0</v>
      </c>
    </row>
    <row r="388" spans="1:5" s="32" customFormat="1" ht="30" customHeight="1">
      <c r="A388" s="114"/>
      <c r="B388" s="555" t="s">
        <v>1033</v>
      </c>
      <c r="C388" s="466"/>
      <c r="D388" s="109" t="s">
        <v>620</v>
      </c>
      <c r="E388" s="249">
        <f>E389+E390</f>
        <v>15</v>
      </c>
    </row>
    <row r="389" spans="1:5" s="32" customFormat="1" ht="12.75">
      <c r="A389" s="103"/>
      <c r="B389" s="104"/>
      <c r="C389" s="31" t="s">
        <v>481</v>
      </c>
      <c r="D389" s="36" t="s">
        <v>621</v>
      </c>
      <c r="E389" s="244">
        <f>E795</f>
        <v>15</v>
      </c>
    </row>
    <row r="390" spans="1:5" s="32" customFormat="1" ht="12.75">
      <c r="A390" s="103"/>
      <c r="B390" s="104"/>
      <c r="C390" s="31" t="s">
        <v>467</v>
      </c>
      <c r="D390" s="36" t="s">
        <v>622</v>
      </c>
      <c r="E390" s="244">
        <f>E796</f>
        <v>0</v>
      </c>
    </row>
    <row r="391" spans="1:5" s="32" customFormat="1" ht="27" customHeight="1">
      <c r="A391" s="115"/>
      <c r="B391" s="556" t="s">
        <v>1034</v>
      </c>
      <c r="C391" s="509"/>
      <c r="D391" s="116" t="s">
        <v>624</v>
      </c>
      <c r="E391" s="248">
        <f>E392+E393+E394+E395</f>
        <v>0</v>
      </c>
    </row>
    <row r="392" spans="1:5" s="32" customFormat="1" ht="12.75">
      <c r="A392" s="103"/>
      <c r="B392" s="104"/>
      <c r="C392" s="31" t="s">
        <v>481</v>
      </c>
      <c r="D392" s="36" t="s">
        <v>625</v>
      </c>
      <c r="E392" s="244">
        <f>E798</f>
        <v>0</v>
      </c>
    </row>
    <row r="393" spans="1:5" s="32" customFormat="1" ht="12.75">
      <c r="A393" s="103"/>
      <c r="B393" s="104"/>
      <c r="C393" s="31" t="s">
        <v>467</v>
      </c>
      <c r="D393" s="36" t="s">
        <v>626</v>
      </c>
      <c r="E393" s="244">
        <f>E799</f>
        <v>0</v>
      </c>
    </row>
    <row r="394" spans="1:5" s="32" customFormat="1" ht="12.75">
      <c r="A394" s="105"/>
      <c r="B394" s="106"/>
      <c r="C394" s="107" t="s">
        <v>484</v>
      </c>
      <c r="D394" s="108" t="s">
        <v>627</v>
      </c>
      <c r="E394" s="244">
        <f>E800</f>
        <v>0</v>
      </c>
    </row>
    <row r="395" spans="1:5" s="32" customFormat="1" ht="34.5" customHeight="1">
      <c r="A395" s="117"/>
      <c r="B395" s="118"/>
      <c r="C395" s="119" t="s">
        <v>628</v>
      </c>
      <c r="D395" s="120" t="s">
        <v>629</v>
      </c>
      <c r="E395" s="244">
        <f>E801</f>
        <v>0</v>
      </c>
    </row>
    <row r="396" spans="1:5" s="32" customFormat="1" ht="33" customHeight="1">
      <c r="A396" s="117"/>
      <c r="B396" s="557" t="s">
        <v>1035</v>
      </c>
      <c r="C396" s="558"/>
      <c r="D396" s="120" t="s">
        <v>631</v>
      </c>
      <c r="E396" s="250">
        <f>E398+E397</f>
        <v>0</v>
      </c>
    </row>
    <row r="397" spans="1:5" s="32" customFormat="1" ht="12.75">
      <c r="A397" s="103"/>
      <c r="B397" s="104"/>
      <c r="C397" s="31" t="s">
        <v>481</v>
      </c>
      <c r="D397" s="36" t="s">
        <v>632</v>
      </c>
      <c r="E397" s="244">
        <f>E803</f>
        <v>0</v>
      </c>
    </row>
    <row r="398" spans="1:5" s="32" customFormat="1" ht="12.75">
      <c r="A398" s="103"/>
      <c r="B398" s="104"/>
      <c r="C398" s="31" t="s">
        <v>467</v>
      </c>
      <c r="D398" s="36" t="s">
        <v>633</v>
      </c>
      <c r="E398" s="244">
        <f>E804</f>
        <v>0</v>
      </c>
    </row>
    <row r="399" spans="1:5" s="32" customFormat="1" ht="30" customHeight="1">
      <c r="A399" s="117"/>
      <c r="B399" s="559" t="s">
        <v>1036</v>
      </c>
      <c r="C399" s="464"/>
      <c r="D399" s="120" t="s">
        <v>635</v>
      </c>
      <c r="E399" s="250">
        <f>E401+E400</f>
        <v>0</v>
      </c>
    </row>
    <row r="400" spans="1:5" s="32" customFormat="1" ht="12.75">
      <c r="A400" s="103"/>
      <c r="B400" s="104"/>
      <c r="C400" s="31" t="s">
        <v>481</v>
      </c>
      <c r="D400" s="197" t="s">
        <v>636</v>
      </c>
      <c r="E400" s="244">
        <f>E806</f>
        <v>0</v>
      </c>
    </row>
    <row r="401" spans="1:5" s="32" customFormat="1" ht="13.5" thickBot="1">
      <c r="A401" s="103"/>
      <c r="B401" s="104"/>
      <c r="C401" s="31" t="s">
        <v>467</v>
      </c>
      <c r="D401" s="233" t="s">
        <v>637</v>
      </c>
      <c r="E401" s="244">
        <f>E807</f>
        <v>0</v>
      </c>
    </row>
    <row r="402" spans="1:5" ht="36" customHeight="1">
      <c r="A402" s="553" t="s">
        <v>920</v>
      </c>
      <c r="B402" s="554"/>
      <c r="C402" s="554"/>
      <c r="D402" s="159" t="s">
        <v>921</v>
      </c>
      <c r="E402" s="255">
        <f>E404+E503+E514</f>
        <v>1238189</v>
      </c>
    </row>
    <row r="403" spans="1:5" ht="18" customHeight="1">
      <c r="A403" s="28" t="s">
        <v>922</v>
      </c>
      <c r="B403" s="29"/>
      <c r="C403" s="29"/>
      <c r="D403" s="29" t="s">
        <v>20</v>
      </c>
      <c r="E403" s="239">
        <f>E404-E434-E499</f>
        <v>1035976</v>
      </c>
    </row>
    <row r="404" spans="1:5" ht="18" customHeight="1">
      <c r="A404" s="33" t="s">
        <v>21</v>
      </c>
      <c r="B404" s="34"/>
      <c r="C404" s="35"/>
      <c r="D404" s="36" t="s">
        <v>22</v>
      </c>
      <c r="E404" s="239">
        <f>E405+E455</f>
        <v>1058919</v>
      </c>
    </row>
    <row r="405" spans="1:5" ht="18" customHeight="1">
      <c r="A405" s="28" t="s">
        <v>23</v>
      </c>
      <c r="B405" s="31"/>
      <c r="C405" s="31"/>
      <c r="D405" s="36" t="s">
        <v>24</v>
      </c>
      <c r="E405" s="243">
        <f>E406+E422+E433+E452</f>
        <v>1089084</v>
      </c>
    </row>
    <row r="406" spans="1:5" ht="27.75" customHeight="1">
      <c r="A406" s="507" t="s">
        <v>25</v>
      </c>
      <c r="B406" s="508"/>
      <c r="C406" s="508"/>
      <c r="D406" s="36" t="s">
        <v>26</v>
      </c>
      <c r="E406" s="243">
        <f>E407+E410+E419</f>
        <v>677412</v>
      </c>
    </row>
    <row r="407" spans="1:5" ht="31.5" customHeight="1">
      <c r="A407" s="507" t="s">
        <v>27</v>
      </c>
      <c r="B407" s="508"/>
      <c r="C407" s="508"/>
      <c r="D407" s="37" t="s">
        <v>28</v>
      </c>
      <c r="E407" s="243">
        <f>E408</f>
        <v>0</v>
      </c>
    </row>
    <row r="408" spans="1:5" ht="18" customHeight="1">
      <c r="A408" s="28" t="s">
        <v>923</v>
      </c>
      <c r="B408" s="37"/>
      <c r="C408" s="31"/>
      <c r="D408" s="38" t="s">
        <v>30</v>
      </c>
      <c r="E408" s="239">
        <f>E409</f>
        <v>0</v>
      </c>
    </row>
    <row r="409" spans="1:5" ht="18" customHeight="1">
      <c r="A409" s="28"/>
      <c r="B409" s="31" t="s">
        <v>924</v>
      </c>
      <c r="C409" s="37"/>
      <c r="D409" s="38" t="s">
        <v>32</v>
      </c>
      <c r="E409" s="239"/>
    </row>
    <row r="410" spans="1:5" ht="33.75" customHeight="1">
      <c r="A410" s="523" t="s">
        <v>925</v>
      </c>
      <c r="B410" s="524"/>
      <c r="C410" s="524"/>
      <c r="D410" s="37" t="s">
        <v>34</v>
      </c>
      <c r="E410" s="243">
        <f>E411+E414</f>
        <v>677412</v>
      </c>
    </row>
    <row r="411" spans="1:5" ht="18" customHeight="1">
      <c r="A411" s="28" t="s">
        <v>35</v>
      </c>
      <c r="B411" s="29"/>
      <c r="C411" s="31"/>
      <c r="D411" s="38" t="s">
        <v>36</v>
      </c>
      <c r="E411" s="239">
        <f>E412+E413</f>
        <v>10000</v>
      </c>
    </row>
    <row r="412" spans="1:5" ht="18" customHeight="1">
      <c r="A412" s="28"/>
      <c r="B412" s="39" t="s">
        <v>37</v>
      </c>
      <c r="C412" s="31"/>
      <c r="D412" s="38" t="s">
        <v>38</v>
      </c>
      <c r="E412" s="239"/>
    </row>
    <row r="413" spans="1:5" ht="24.75" customHeight="1">
      <c r="A413" s="40"/>
      <c r="B413" s="537" t="s">
        <v>926</v>
      </c>
      <c r="C413" s="537"/>
      <c r="D413" s="38" t="s">
        <v>40</v>
      </c>
      <c r="E413" s="239">
        <v>10000</v>
      </c>
    </row>
    <row r="414" spans="1:5" ht="30" customHeight="1">
      <c r="A414" s="550" t="s">
        <v>41</v>
      </c>
      <c r="B414" s="536"/>
      <c r="C414" s="472"/>
      <c r="D414" s="38" t="s">
        <v>42</v>
      </c>
      <c r="E414" s="239">
        <f>E415+E416+E417+E418</f>
        <v>667412</v>
      </c>
    </row>
    <row r="415" spans="1:5" ht="18" customHeight="1">
      <c r="A415" s="28"/>
      <c r="B415" s="31" t="s">
        <v>43</v>
      </c>
      <c r="C415" s="37"/>
      <c r="D415" s="38" t="s">
        <v>44</v>
      </c>
      <c r="E415" s="239">
        <v>667412</v>
      </c>
    </row>
    <row r="416" spans="1:5" ht="23.25" customHeight="1">
      <c r="A416" s="28"/>
      <c r="B416" s="491" t="s">
        <v>45</v>
      </c>
      <c r="C416" s="491"/>
      <c r="D416" s="38" t="s">
        <v>46</v>
      </c>
      <c r="E416" s="239"/>
    </row>
    <row r="417" spans="1:5" s="32" customFormat="1" ht="24.75" customHeight="1">
      <c r="A417" s="28"/>
      <c r="B417" s="519" t="s">
        <v>47</v>
      </c>
      <c r="C417" s="501"/>
      <c r="D417" s="43" t="s">
        <v>48</v>
      </c>
      <c r="E417" s="239"/>
    </row>
    <row r="418" spans="1:5" s="32" customFormat="1" ht="24.75" customHeight="1">
      <c r="A418" s="28"/>
      <c r="B418" s="519" t="s">
        <v>49</v>
      </c>
      <c r="C418" s="501"/>
      <c r="D418" s="43" t="s">
        <v>50</v>
      </c>
      <c r="E418" s="239"/>
    </row>
    <row r="419" spans="1:5" ht="24.75" customHeight="1">
      <c r="A419" s="507" t="s">
        <v>51</v>
      </c>
      <c r="B419" s="508"/>
      <c r="C419" s="508"/>
      <c r="D419" s="37" t="s">
        <v>52</v>
      </c>
      <c r="E419" s="239">
        <f>E420</f>
        <v>0</v>
      </c>
    </row>
    <row r="420" spans="1:5" s="160" customFormat="1" ht="26.25" customHeight="1">
      <c r="A420" s="551" t="s">
        <v>53</v>
      </c>
      <c r="B420" s="552"/>
      <c r="C420" s="552"/>
      <c r="D420" s="44" t="s">
        <v>54</v>
      </c>
      <c r="E420" s="240">
        <f>E421</f>
        <v>0</v>
      </c>
    </row>
    <row r="421" spans="1:5" ht="18" customHeight="1">
      <c r="A421" s="28"/>
      <c r="B421" s="31" t="s">
        <v>55</v>
      </c>
      <c r="C421" s="37"/>
      <c r="D421" s="38" t="s">
        <v>56</v>
      </c>
      <c r="E421" s="239"/>
    </row>
    <row r="422" spans="1:5" ht="18" customHeight="1">
      <c r="A422" s="28" t="s">
        <v>57</v>
      </c>
      <c r="B422" s="31"/>
      <c r="C422" s="41"/>
      <c r="D422" s="37" t="s">
        <v>58</v>
      </c>
      <c r="E422" s="243">
        <f>E423</f>
        <v>201559</v>
      </c>
    </row>
    <row r="423" spans="1:5" ht="24" customHeight="1">
      <c r="A423" s="507" t="s">
        <v>59</v>
      </c>
      <c r="B423" s="508"/>
      <c r="C423" s="508"/>
      <c r="D423" s="36" t="s">
        <v>60</v>
      </c>
      <c r="E423" s="239">
        <f>E424+E427+E431+E432</f>
        <v>201559</v>
      </c>
    </row>
    <row r="424" spans="1:5" ht="18" customHeight="1">
      <c r="A424" s="46"/>
      <c r="B424" s="31" t="s">
        <v>61</v>
      </c>
      <c r="C424" s="37"/>
      <c r="D424" s="36" t="s">
        <v>62</v>
      </c>
      <c r="E424" s="239">
        <f>E425+E426</f>
        <v>160100</v>
      </c>
    </row>
    <row r="425" spans="1:5" ht="18" customHeight="1">
      <c r="A425" s="46"/>
      <c r="B425" s="31"/>
      <c r="C425" s="37" t="s">
        <v>63</v>
      </c>
      <c r="D425" s="36" t="s">
        <v>64</v>
      </c>
      <c r="E425" s="239">
        <v>59100</v>
      </c>
    </row>
    <row r="426" spans="1:5" ht="18" customHeight="1">
      <c r="A426" s="46"/>
      <c r="B426" s="31"/>
      <c r="C426" s="37" t="s">
        <v>65</v>
      </c>
      <c r="D426" s="36" t="s">
        <v>66</v>
      </c>
      <c r="E426" s="239">
        <v>101000</v>
      </c>
    </row>
    <row r="427" spans="1:5" ht="18" customHeight="1">
      <c r="A427" s="46"/>
      <c r="B427" s="31" t="s">
        <v>67</v>
      </c>
      <c r="C427" s="47"/>
      <c r="D427" s="36" t="s">
        <v>68</v>
      </c>
      <c r="E427" s="239">
        <f>E428+E429+E430</f>
        <v>31959</v>
      </c>
    </row>
    <row r="428" spans="1:5" ht="18" customHeight="1">
      <c r="A428" s="46"/>
      <c r="B428" s="31"/>
      <c r="C428" s="37" t="s">
        <v>69</v>
      </c>
      <c r="D428" s="36" t="s">
        <v>70</v>
      </c>
      <c r="E428" s="239">
        <v>12300</v>
      </c>
    </row>
    <row r="429" spans="1:5" ht="18" customHeight="1">
      <c r="A429" s="46"/>
      <c r="B429" s="31"/>
      <c r="C429" s="37" t="s">
        <v>71</v>
      </c>
      <c r="D429" s="36" t="s">
        <v>72</v>
      </c>
      <c r="E429" s="239">
        <v>19100</v>
      </c>
    </row>
    <row r="430" spans="1:5" ht="30" customHeight="1">
      <c r="A430" s="46"/>
      <c r="B430" s="31"/>
      <c r="C430" s="48" t="s">
        <v>73</v>
      </c>
      <c r="D430" s="36" t="s">
        <v>74</v>
      </c>
      <c r="E430" s="239">
        <v>559</v>
      </c>
    </row>
    <row r="431" spans="1:5" ht="18" customHeight="1">
      <c r="A431" s="46"/>
      <c r="B431" s="31" t="s">
        <v>75</v>
      </c>
      <c r="C431" s="37"/>
      <c r="D431" s="36" t="s">
        <v>76</v>
      </c>
      <c r="E431" s="239">
        <v>9500</v>
      </c>
    </row>
    <row r="432" spans="1:5" ht="18" customHeight="1">
      <c r="A432" s="46"/>
      <c r="B432" s="31" t="s">
        <v>77</v>
      </c>
      <c r="C432" s="37"/>
      <c r="D432" s="36" t="s">
        <v>78</v>
      </c>
      <c r="E432" s="239"/>
    </row>
    <row r="433" spans="1:5" ht="29.25" customHeight="1">
      <c r="A433" s="507" t="s">
        <v>79</v>
      </c>
      <c r="B433" s="508"/>
      <c r="C433" s="508"/>
      <c r="D433" s="37" t="s">
        <v>80</v>
      </c>
      <c r="E433" s="239">
        <f>E434+E440+E443+E446</f>
        <v>209013</v>
      </c>
    </row>
    <row r="434" spans="1:5" ht="32.25" customHeight="1">
      <c r="A434" s="523" t="s">
        <v>81</v>
      </c>
      <c r="B434" s="524"/>
      <c r="C434" s="524"/>
      <c r="D434" s="36" t="s">
        <v>82</v>
      </c>
      <c r="E434" s="239">
        <f>E435+E436+E437+E438+E439</f>
        <v>146483</v>
      </c>
    </row>
    <row r="435" spans="1:5" ht="30" customHeight="1">
      <c r="A435" s="46"/>
      <c r="B435" s="547" t="s">
        <v>83</v>
      </c>
      <c r="C435" s="547"/>
      <c r="D435" s="36" t="s">
        <v>84</v>
      </c>
      <c r="E435" s="239"/>
    </row>
    <row r="436" spans="1:5" ht="39" customHeight="1">
      <c r="A436" s="46"/>
      <c r="B436" s="547" t="s">
        <v>85</v>
      </c>
      <c r="C436" s="547"/>
      <c r="D436" s="36" t="s">
        <v>86</v>
      </c>
      <c r="E436" s="239">
        <f>27512+36+3869+68156+3109+90+7532</f>
        <v>110304</v>
      </c>
    </row>
    <row r="437" spans="1:5" s="53" customFormat="1" ht="18.75" customHeight="1">
      <c r="A437" s="50"/>
      <c r="B437" s="51" t="s">
        <v>87</v>
      </c>
      <c r="C437" s="51"/>
      <c r="D437" s="52" t="s">
        <v>88</v>
      </c>
      <c r="E437" s="239"/>
    </row>
    <row r="438" spans="1:5" ht="18" customHeight="1">
      <c r="A438" s="46"/>
      <c r="B438" s="37" t="s">
        <v>89</v>
      </c>
      <c r="C438" s="37"/>
      <c r="D438" s="36" t="s">
        <v>90</v>
      </c>
      <c r="E438" s="244">
        <f>7211+2600</f>
        <v>9811</v>
      </c>
    </row>
    <row r="439" spans="1:5" ht="26.25" customHeight="1">
      <c r="A439" s="46"/>
      <c r="B439" s="548" t="s">
        <v>91</v>
      </c>
      <c r="C439" s="549"/>
      <c r="D439" s="54">
        <v>39855</v>
      </c>
      <c r="E439" s="244">
        <v>26368</v>
      </c>
    </row>
    <row r="440" spans="1:5" ht="41.25" customHeight="1">
      <c r="A440" s="545" t="s">
        <v>92</v>
      </c>
      <c r="B440" s="546"/>
      <c r="C440" s="501"/>
      <c r="D440" s="56" t="s">
        <v>93</v>
      </c>
      <c r="E440" s="241">
        <f>E441+E442</f>
        <v>0</v>
      </c>
    </row>
    <row r="441" spans="1:5" ht="18" customHeight="1">
      <c r="A441" s="58"/>
      <c r="B441" s="57" t="s">
        <v>94</v>
      </c>
      <c r="C441" s="59"/>
      <c r="D441" s="60" t="s">
        <v>95</v>
      </c>
      <c r="E441" s="241"/>
    </row>
    <row r="442" spans="1:5" s="53" customFormat="1" ht="18" customHeight="1">
      <c r="A442" s="61"/>
      <c r="B442" s="62" t="s">
        <v>96</v>
      </c>
      <c r="C442" s="63"/>
      <c r="D442" s="64" t="s">
        <v>97</v>
      </c>
      <c r="E442" s="242"/>
    </row>
    <row r="443" spans="1:5" ht="18" customHeight="1">
      <c r="A443" s="46" t="s">
        <v>98</v>
      </c>
      <c r="B443" s="37"/>
      <c r="C443" s="41"/>
      <c r="D443" s="38" t="s">
        <v>99</v>
      </c>
      <c r="E443" s="239">
        <f>E444+E445</f>
        <v>1100</v>
      </c>
    </row>
    <row r="444" spans="1:5" ht="18" customHeight="1">
      <c r="A444" s="46"/>
      <c r="B444" s="31" t="s">
        <v>100</v>
      </c>
      <c r="C444" s="37"/>
      <c r="D444" s="38" t="s">
        <v>101</v>
      </c>
      <c r="E444" s="239">
        <v>1100</v>
      </c>
    </row>
    <row r="445" spans="1:5" ht="18" customHeight="1">
      <c r="A445" s="46"/>
      <c r="B445" s="65" t="s">
        <v>102</v>
      </c>
      <c r="C445" s="37"/>
      <c r="D445" s="38" t="s">
        <v>103</v>
      </c>
      <c r="E445" s="239"/>
    </row>
    <row r="446" spans="1:5" ht="27" customHeight="1">
      <c r="A446" s="523" t="s">
        <v>104</v>
      </c>
      <c r="B446" s="524"/>
      <c r="C446" s="524"/>
      <c r="D446" s="38" t="s">
        <v>105</v>
      </c>
      <c r="E446" s="239">
        <f>E447+E450+E451</f>
        <v>61430</v>
      </c>
    </row>
    <row r="447" spans="1:5" ht="18" customHeight="1">
      <c r="A447" s="46"/>
      <c r="B447" s="31" t="s">
        <v>106</v>
      </c>
      <c r="C447" s="47"/>
      <c r="D447" s="38" t="s">
        <v>107</v>
      </c>
      <c r="E447" s="239">
        <f>E448+E449</f>
        <v>49800</v>
      </c>
    </row>
    <row r="448" spans="1:5" ht="18" customHeight="1">
      <c r="A448" s="46"/>
      <c r="B448" s="66"/>
      <c r="C448" s="37" t="s">
        <v>108</v>
      </c>
      <c r="D448" s="38" t="s">
        <v>109</v>
      </c>
      <c r="E448" s="239">
        <v>30700</v>
      </c>
    </row>
    <row r="449" spans="1:5" ht="18" customHeight="1">
      <c r="A449" s="46"/>
      <c r="B449" s="66"/>
      <c r="C449" s="37" t="s">
        <v>110</v>
      </c>
      <c r="D449" s="38" t="s">
        <v>111</v>
      </c>
      <c r="E449" s="239">
        <v>19100</v>
      </c>
    </row>
    <row r="450" spans="1:5" ht="18" customHeight="1">
      <c r="A450" s="46"/>
      <c r="B450" s="31" t="s">
        <v>112</v>
      </c>
      <c r="C450" s="37"/>
      <c r="D450" s="38" t="s">
        <v>113</v>
      </c>
      <c r="E450" s="239"/>
    </row>
    <row r="451" spans="1:5" ht="24.75" customHeight="1">
      <c r="A451" s="46"/>
      <c r="B451" s="491" t="s">
        <v>114</v>
      </c>
      <c r="C451" s="491"/>
      <c r="D451" s="38" t="s">
        <v>115</v>
      </c>
      <c r="E451" s="239">
        <f>3445+440+95+7650</f>
        <v>11630</v>
      </c>
    </row>
    <row r="452" spans="1:5" ht="18" customHeight="1">
      <c r="A452" s="46" t="s">
        <v>116</v>
      </c>
      <c r="B452" s="65"/>
      <c r="C452" s="41"/>
      <c r="D452" s="37" t="s">
        <v>117</v>
      </c>
      <c r="E452" s="243">
        <f>E453</f>
        <v>1100</v>
      </c>
    </row>
    <row r="453" spans="1:5" ht="18" customHeight="1">
      <c r="A453" s="46" t="s">
        <v>118</v>
      </c>
      <c r="B453" s="37"/>
      <c r="C453" s="41"/>
      <c r="D453" s="38" t="s">
        <v>119</v>
      </c>
      <c r="E453" s="239">
        <f>E454</f>
        <v>1100</v>
      </c>
    </row>
    <row r="454" spans="1:5" ht="18" customHeight="1">
      <c r="A454" s="46"/>
      <c r="B454" s="65" t="s">
        <v>120</v>
      </c>
      <c r="C454" s="37"/>
      <c r="D454" s="38" t="s">
        <v>121</v>
      </c>
      <c r="E454" s="239">
        <v>1100</v>
      </c>
    </row>
    <row r="455" spans="1:5" ht="18" customHeight="1">
      <c r="A455" s="28" t="s">
        <v>122</v>
      </c>
      <c r="B455" s="67"/>
      <c r="C455" s="31"/>
      <c r="D455" s="38" t="s">
        <v>123</v>
      </c>
      <c r="E455" s="243">
        <f>E456+E469</f>
        <v>-30165</v>
      </c>
    </row>
    <row r="456" spans="1:5" ht="18" customHeight="1">
      <c r="A456" s="28" t="s">
        <v>124</v>
      </c>
      <c r="B456" s="31"/>
      <c r="C456" s="41"/>
      <c r="D456" s="37" t="s">
        <v>125</v>
      </c>
      <c r="E456" s="243">
        <f>E457+E467</f>
        <v>7659</v>
      </c>
    </row>
    <row r="457" spans="1:5" ht="18" customHeight="1">
      <c r="A457" s="28" t="s">
        <v>126</v>
      </c>
      <c r="B457" s="37"/>
      <c r="C457" s="41"/>
      <c r="D457" s="38" t="s">
        <v>127</v>
      </c>
      <c r="E457" s="239">
        <f>E458+E459+E463+E466</f>
        <v>7659</v>
      </c>
    </row>
    <row r="458" spans="1:5" ht="18" customHeight="1">
      <c r="A458" s="46"/>
      <c r="B458" s="31" t="s">
        <v>128</v>
      </c>
      <c r="C458" s="47"/>
      <c r="D458" s="38" t="s">
        <v>129</v>
      </c>
      <c r="E458" s="239"/>
    </row>
    <row r="459" spans="1:5" ht="29.25" customHeight="1">
      <c r="A459" s="46"/>
      <c r="B459" s="538" t="s">
        <v>130</v>
      </c>
      <c r="C459" s="472"/>
      <c r="D459" s="38" t="s">
        <v>131</v>
      </c>
      <c r="E459" s="239">
        <f>E460+E461+E462</f>
        <v>7659</v>
      </c>
    </row>
    <row r="460" spans="1:5" s="32" customFormat="1" ht="18" customHeight="1">
      <c r="A460" s="46"/>
      <c r="B460" s="31"/>
      <c r="C460" s="37" t="s">
        <v>132</v>
      </c>
      <c r="D460" s="38" t="s">
        <v>133</v>
      </c>
      <c r="E460" s="239"/>
    </row>
    <row r="461" spans="1:5" s="32" customFormat="1" ht="18" customHeight="1">
      <c r="A461" s="46"/>
      <c r="B461" s="31"/>
      <c r="C461" s="37" t="s">
        <v>134</v>
      </c>
      <c r="D461" s="38" t="s">
        <v>135</v>
      </c>
      <c r="E461" s="239"/>
    </row>
    <row r="462" spans="1:5" ht="18" customHeight="1">
      <c r="A462" s="46"/>
      <c r="B462" s="31"/>
      <c r="C462" s="37" t="s">
        <v>136</v>
      </c>
      <c r="D462" s="38" t="s">
        <v>137</v>
      </c>
      <c r="E462" s="239">
        <v>7659</v>
      </c>
    </row>
    <row r="463" spans="1:5" ht="18" customHeight="1">
      <c r="A463" s="28"/>
      <c r="B463" s="31" t="s">
        <v>138</v>
      </c>
      <c r="C463" s="37"/>
      <c r="D463" s="38" t="s">
        <v>139</v>
      </c>
      <c r="E463" s="239">
        <f>E464+E465</f>
        <v>0</v>
      </c>
    </row>
    <row r="464" spans="1:5" ht="18" customHeight="1">
      <c r="A464" s="28"/>
      <c r="B464" s="31"/>
      <c r="C464" s="37" t="s">
        <v>140</v>
      </c>
      <c r="D464" s="38" t="s">
        <v>141</v>
      </c>
      <c r="E464" s="239"/>
    </row>
    <row r="465" spans="1:5" ht="27" customHeight="1">
      <c r="A465" s="28"/>
      <c r="B465" s="31"/>
      <c r="C465" s="48" t="s">
        <v>142</v>
      </c>
      <c r="D465" s="38" t="s">
        <v>143</v>
      </c>
      <c r="E465" s="239"/>
    </row>
    <row r="466" spans="1:5" ht="18" customHeight="1">
      <c r="A466" s="28"/>
      <c r="B466" s="31" t="s">
        <v>144</v>
      </c>
      <c r="C466" s="37"/>
      <c r="D466" s="38" t="s">
        <v>145</v>
      </c>
      <c r="E466" s="239"/>
    </row>
    <row r="467" spans="1:5" ht="18" customHeight="1">
      <c r="A467" s="28" t="s">
        <v>146</v>
      </c>
      <c r="B467" s="37"/>
      <c r="C467" s="31"/>
      <c r="D467" s="38" t="s">
        <v>147</v>
      </c>
      <c r="E467" s="239">
        <f>E468</f>
        <v>0</v>
      </c>
    </row>
    <row r="468" spans="1:5" ht="18" customHeight="1">
      <c r="A468" s="28"/>
      <c r="B468" s="31" t="s">
        <v>148</v>
      </c>
      <c r="C468" s="37"/>
      <c r="D468" s="38" t="s">
        <v>149</v>
      </c>
      <c r="E468" s="239"/>
    </row>
    <row r="469" spans="1:5" ht="27.75" customHeight="1">
      <c r="A469" s="507" t="s">
        <v>150</v>
      </c>
      <c r="B469" s="508"/>
      <c r="C469" s="508"/>
      <c r="D469" s="38" t="s">
        <v>151</v>
      </c>
      <c r="E469" s="243">
        <f>E470+E481+E484+E491+E499</f>
        <v>-37824</v>
      </c>
    </row>
    <row r="470" spans="1:5" ht="36.75" customHeight="1">
      <c r="A470" s="523" t="s">
        <v>927</v>
      </c>
      <c r="B470" s="524"/>
      <c r="C470" s="524"/>
      <c r="D470" s="36" t="s">
        <v>153</v>
      </c>
      <c r="E470" s="239">
        <f>E471+E472+E473+E474+E475+E476+E477+E478+E479+E480</f>
        <v>9162</v>
      </c>
    </row>
    <row r="471" spans="1:5" ht="18" customHeight="1">
      <c r="A471" s="46"/>
      <c r="B471" s="31" t="s">
        <v>154</v>
      </c>
      <c r="C471" s="37"/>
      <c r="D471" s="36" t="s">
        <v>155</v>
      </c>
      <c r="E471" s="239">
        <v>228</v>
      </c>
    </row>
    <row r="472" spans="1:5" ht="18" customHeight="1">
      <c r="A472" s="46"/>
      <c r="B472" s="31" t="s">
        <v>156</v>
      </c>
      <c r="C472" s="37"/>
      <c r="D472" s="36" t="s">
        <v>157</v>
      </c>
      <c r="E472" s="239"/>
    </row>
    <row r="473" spans="1:5" ht="18" customHeight="1">
      <c r="A473" s="46"/>
      <c r="B473" s="31" t="s">
        <v>158</v>
      </c>
      <c r="C473" s="37"/>
      <c r="D473" s="36" t="s">
        <v>159</v>
      </c>
      <c r="E473" s="239">
        <v>3213</v>
      </c>
    </row>
    <row r="474" spans="1:5" s="32" customFormat="1" ht="18" customHeight="1">
      <c r="A474" s="46"/>
      <c r="B474" s="31" t="s">
        <v>160</v>
      </c>
      <c r="C474" s="37"/>
      <c r="D474" s="36" t="s">
        <v>161</v>
      </c>
      <c r="E474" s="239">
        <v>18</v>
      </c>
    </row>
    <row r="475" spans="1:5" ht="18" customHeight="1">
      <c r="A475" s="68"/>
      <c r="B475" s="31" t="s">
        <v>162</v>
      </c>
      <c r="C475" s="37"/>
      <c r="D475" s="36" t="s">
        <v>163</v>
      </c>
      <c r="E475" s="239">
        <v>8</v>
      </c>
    </row>
    <row r="476" spans="1:5" s="32" customFormat="1" ht="18" customHeight="1">
      <c r="A476" s="68"/>
      <c r="B476" s="69" t="s">
        <v>164</v>
      </c>
      <c r="C476" s="70"/>
      <c r="D476" s="71" t="s">
        <v>165</v>
      </c>
      <c r="E476" s="239"/>
    </row>
    <row r="477" spans="1:5" ht="27.75" customHeight="1">
      <c r="A477" s="72"/>
      <c r="B477" s="537" t="s">
        <v>166</v>
      </c>
      <c r="C477" s="537"/>
      <c r="D477" s="36" t="s">
        <v>167</v>
      </c>
      <c r="E477" s="239"/>
    </row>
    <row r="478" spans="1:5" ht="18" customHeight="1">
      <c r="A478" s="72"/>
      <c r="B478" s="31" t="s">
        <v>168</v>
      </c>
      <c r="C478" s="37"/>
      <c r="D478" s="36" t="s">
        <v>169</v>
      </c>
      <c r="E478" s="239">
        <v>900</v>
      </c>
    </row>
    <row r="479" spans="1:5" s="32" customFormat="1" ht="18" customHeight="1">
      <c r="A479" s="72"/>
      <c r="B479" s="57" t="s">
        <v>170</v>
      </c>
      <c r="C479" s="37"/>
      <c r="D479" s="73" t="s">
        <v>171</v>
      </c>
      <c r="E479" s="239"/>
    </row>
    <row r="480" spans="1:5" ht="18" customHeight="1">
      <c r="A480" s="68"/>
      <c r="B480" s="31" t="s">
        <v>172</v>
      </c>
      <c r="C480" s="37"/>
      <c r="D480" s="36" t="s">
        <v>173</v>
      </c>
      <c r="E480" s="239">
        <f>4776+19</f>
        <v>4795</v>
      </c>
    </row>
    <row r="481" spans="1:5" ht="32.25" customHeight="1">
      <c r="A481" s="543" t="s">
        <v>928</v>
      </c>
      <c r="B481" s="544"/>
      <c r="C481" s="544"/>
      <c r="D481" s="36" t="s">
        <v>175</v>
      </c>
      <c r="E481" s="239">
        <f>E482+E483</f>
        <v>24443</v>
      </c>
    </row>
    <row r="482" spans="1:5" ht="18" customHeight="1">
      <c r="A482" s="46"/>
      <c r="B482" s="65" t="s">
        <v>176</v>
      </c>
      <c r="C482" s="37"/>
      <c r="D482" s="36" t="s">
        <v>177</v>
      </c>
      <c r="E482" s="239">
        <v>7</v>
      </c>
    </row>
    <row r="483" spans="1:5" ht="18" customHeight="1">
      <c r="A483" s="68"/>
      <c r="B483" s="31" t="s">
        <v>178</v>
      </c>
      <c r="C483" s="37"/>
      <c r="D483" s="36" t="s">
        <v>179</v>
      </c>
      <c r="E483" s="239">
        <f>2440+7215+250+11000+2500+1031</f>
        <v>24436</v>
      </c>
    </row>
    <row r="484" spans="1:5" ht="18" customHeight="1">
      <c r="A484" s="46" t="s">
        <v>180</v>
      </c>
      <c r="B484" s="37"/>
      <c r="C484" s="31"/>
      <c r="D484" s="36" t="s">
        <v>181</v>
      </c>
      <c r="E484" s="239">
        <f>E485+E487+E488+E490</f>
        <v>19308</v>
      </c>
    </row>
    <row r="485" spans="1:5" ht="28.5" customHeight="1">
      <c r="A485" s="46"/>
      <c r="B485" s="537" t="s">
        <v>182</v>
      </c>
      <c r="C485" s="537"/>
      <c r="D485" s="36" t="s">
        <v>183</v>
      </c>
      <c r="E485" s="239">
        <f>E486</f>
        <v>18300</v>
      </c>
    </row>
    <row r="486" spans="1:5" ht="26.25" customHeight="1">
      <c r="A486" s="46"/>
      <c r="B486" s="31"/>
      <c r="C486" s="48" t="s">
        <v>184</v>
      </c>
      <c r="D486" s="36" t="s">
        <v>185</v>
      </c>
      <c r="E486" s="239">
        <f>12100+6200</f>
        <v>18300</v>
      </c>
    </row>
    <row r="487" spans="1:5" ht="24.75" customHeight="1">
      <c r="A487" s="46"/>
      <c r="B487" s="491" t="s">
        <v>186</v>
      </c>
      <c r="C487" s="491"/>
      <c r="D487" s="36" t="s">
        <v>187</v>
      </c>
      <c r="E487" s="239"/>
    </row>
    <row r="488" spans="1:5" ht="30" customHeight="1">
      <c r="A488" s="46"/>
      <c r="B488" s="491" t="s">
        <v>188</v>
      </c>
      <c r="C488" s="491"/>
      <c r="D488" s="36" t="s">
        <v>189</v>
      </c>
      <c r="E488" s="239">
        <f>E489</f>
        <v>0</v>
      </c>
    </row>
    <row r="489" spans="1:5" s="32" customFormat="1" ht="33" customHeight="1">
      <c r="A489" s="46"/>
      <c r="B489" s="31"/>
      <c r="C489" s="48" t="s">
        <v>190</v>
      </c>
      <c r="D489" s="36" t="s">
        <v>191</v>
      </c>
      <c r="E489" s="239"/>
    </row>
    <row r="490" spans="1:5" ht="18" customHeight="1">
      <c r="A490" s="46"/>
      <c r="B490" s="31" t="s">
        <v>192</v>
      </c>
      <c r="C490" s="37"/>
      <c r="D490" s="36" t="s">
        <v>193</v>
      </c>
      <c r="E490" s="239">
        <f>995+13</f>
        <v>1008</v>
      </c>
    </row>
    <row r="491" spans="1:5" ht="24.75" customHeight="1">
      <c r="A491" s="527" t="s">
        <v>929</v>
      </c>
      <c r="B491" s="528"/>
      <c r="C491" s="528"/>
      <c r="D491" s="36" t="s">
        <v>195</v>
      </c>
      <c r="E491" s="239">
        <f>E492+E494+E495+E496+E497+E498</f>
        <v>32803</v>
      </c>
    </row>
    <row r="492" spans="1:5" ht="18" customHeight="1">
      <c r="A492" s="46"/>
      <c r="B492" s="37" t="s">
        <v>196</v>
      </c>
      <c r="C492" s="31"/>
      <c r="D492" s="36" t="s">
        <v>197</v>
      </c>
      <c r="E492" s="239">
        <f>E493</f>
        <v>0</v>
      </c>
    </row>
    <row r="493" spans="1:5" ht="18" customHeight="1">
      <c r="A493" s="46"/>
      <c r="B493" s="37"/>
      <c r="C493" s="31" t="s">
        <v>198</v>
      </c>
      <c r="D493" s="36" t="s">
        <v>199</v>
      </c>
      <c r="E493" s="239"/>
    </row>
    <row r="494" spans="1:5" ht="18" customHeight="1">
      <c r="A494" s="46"/>
      <c r="B494" s="31" t="s">
        <v>200</v>
      </c>
      <c r="C494" s="37"/>
      <c r="D494" s="36" t="s">
        <v>201</v>
      </c>
      <c r="E494" s="239"/>
    </row>
    <row r="495" spans="1:5" ht="18" customHeight="1">
      <c r="A495" s="46"/>
      <c r="B495" s="529" t="s">
        <v>202</v>
      </c>
      <c r="C495" s="529"/>
      <c r="D495" s="75" t="s">
        <v>203</v>
      </c>
      <c r="E495" s="239">
        <v>31614</v>
      </c>
    </row>
    <row r="496" spans="1:5" ht="18" customHeight="1">
      <c r="A496" s="46"/>
      <c r="B496" s="529" t="s">
        <v>206</v>
      </c>
      <c r="C496" s="529"/>
      <c r="D496" s="76" t="s">
        <v>207</v>
      </c>
      <c r="E496" s="239"/>
    </row>
    <row r="497" spans="1:5" ht="27.75" customHeight="1">
      <c r="A497" s="46"/>
      <c r="B497" s="530" t="s">
        <v>208</v>
      </c>
      <c r="C497" s="530"/>
      <c r="D497" s="76" t="s">
        <v>209</v>
      </c>
      <c r="E497" s="239"/>
    </row>
    <row r="498" spans="1:5" ht="18" customHeight="1">
      <c r="A498" s="46"/>
      <c r="B498" s="31" t="s">
        <v>218</v>
      </c>
      <c r="C498" s="37"/>
      <c r="D498" s="36" t="s">
        <v>219</v>
      </c>
      <c r="E498" s="239">
        <f>6200+1135+4+50-6200</f>
        <v>1189</v>
      </c>
    </row>
    <row r="499" spans="1:5" ht="26.25" customHeight="1">
      <c r="A499" s="543" t="s">
        <v>930</v>
      </c>
      <c r="B499" s="544"/>
      <c r="C499" s="544"/>
      <c r="D499" s="36" t="s">
        <v>221</v>
      </c>
      <c r="E499" s="239">
        <f>E500+E501+E502</f>
        <v>-123540</v>
      </c>
    </row>
    <row r="500" spans="1:5" ht="18" customHeight="1">
      <c r="A500" s="46"/>
      <c r="B500" s="31" t="s">
        <v>931</v>
      </c>
      <c r="C500" s="37"/>
      <c r="D500" s="36" t="s">
        <v>223</v>
      </c>
      <c r="E500" s="239"/>
    </row>
    <row r="501" spans="1:5" ht="29.25" customHeight="1">
      <c r="A501" s="40"/>
      <c r="B501" s="492" t="s">
        <v>224</v>
      </c>
      <c r="C501" s="492"/>
      <c r="D501" s="36" t="s">
        <v>225</v>
      </c>
      <c r="E501" s="239">
        <v>-123540</v>
      </c>
    </row>
    <row r="502" spans="1:5" ht="18" customHeight="1">
      <c r="A502" s="46"/>
      <c r="B502" s="31" t="s">
        <v>230</v>
      </c>
      <c r="C502" s="37"/>
      <c r="D502" s="36" t="s">
        <v>231</v>
      </c>
      <c r="E502" s="239"/>
    </row>
    <row r="503" spans="1:5" ht="18" customHeight="1">
      <c r="A503" s="46" t="s">
        <v>246</v>
      </c>
      <c r="B503" s="65"/>
      <c r="C503" s="80"/>
      <c r="D503" s="36" t="s">
        <v>247</v>
      </c>
      <c r="E503" s="239">
        <f>E504+E511</f>
        <v>159500</v>
      </c>
    </row>
    <row r="504" spans="1:5" ht="25.5" customHeight="1">
      <c r="A504" s="527" t="s">
        <v>932</v>
      </c>
      <c r="B504" s="528"/>
      <c r="C504" s="528"/>
      <c r="D504" s="36" t="s">
        <v>249</v>
      </c>
      <c r="E504" s="239">
        <f>E505+E506+E507+E508+E509+E510</f>
        <v>159500</v>
      </c>
    </row>
    <row r="505" spans="1:5" ht="36" customHeight="1">
      <c r="A505" s="46"/>
      <c r="B505" s="491" t="s">
        <v>250</v>
      </c>
      <c r="C505" s="491"/>
      <c r="D505" s="36" t="s">
        <v>251</v>
      </c>
      <c r="E505" s="239">
        <v>159500</v>
      </c>
    </row>
    <row r="506" spans="1:5" ht="18" customHeight="1">
      <c r="A506" s="46"/>
      <c r="B506" s="31" t="s">
        <v>252</v>
      </c>
      <c r="C506" s="37"/>
      <c r="D506" s="36" t="s">
        <v>253</v>
      </c>
      <c r="E506" s="239"/>
    </row>
    <row r="507" spans="1:5" ht="18" customHeight="1">
      <c r="A507" s="46"/>
      <c r="B507" s="31" t="s">
        <v>933</v>
      </c>
      <c r="C507" s="37"/>
      <c r="D507" s="36" t="s">
        <v>255</v>
      </c>
      <c r="E507" s="239"/>
    </row>
    <row r="508" spans="1:5" ht="27" customHeight="1">
      <c r="A508" s="46"/>
      <c r="B508" s="491" t="s">
        <v>256</v>
      </c>
      <c r="C508" s="491"/>
      <c r="D508" s="36" t="s">
        <v>257</v>
      </c>
      <c r="E508" s="239"/>
    </row>
    <row r="509" spans="1:5" s="32" customFormat="1" ht="29.25" customHeight="1">
      <c r="A509" s="46"/>
      <c r="B509" s="491" t="s">
        <v>264</v>
      </c>
      <c r="C509" s="491"/>
      <c r="D509" s="36" t="s">
        <v>265</v>
      </c>
      <c r="E509" s="239"/>
    </row>
    <row r="510" spans="1:5" ht="18" customHeight="1">
      <c r="A510" s="46"/>
      <c r="B510" s="31" t="s">
        <v>266</v>
      </c>
      <c r="C510" s="37"/>
      <c r="D510" s="36" t="s">
        <v>267</v>
      </c>
      <c r="E510" s="239"/>
    </row>
    <row r="511" spans="1:5" ht="18" customHeight="1">
      <c r="A511" s="46" t="s">
        <v>934</v>
      </c>
      <c r="B511" s="31"/>
      <c r="C511" s="37"/>
      <c r="D511" s="36">
        <v>41.02</v>
      </c>
      <c r="E511" s="239">
        <f>E512</f>
        <v>0</v>
      </c>
    </row>
    <row r="512" spans="1:5" ht="71.25" customHeight="1">
      <c r="A512" s="46"/>
      <c r="B512" s="520" t="s">
        <v>935</v>
      </c>
      <c r="C512" s="520"/>
      <c r="D512" s="36" t="s">
        <v>270</v>
      </c>
      <c r="E512" s="239">
        <f>E513</f>
        <v>0</v>
      </c>
    </row>
    <row r="513" spans="1:5" ht="68.25" customHeight="1">
      <c r="A513" s="46"/>
      <c r="B513" s="82"/>
      <c r="C513" s="83" t="s">
        <v>271</v>
      </c>
      <c r="D513" s="36" t="s">
        <v>272</v>
      </c>
      <c r="E513" s="239"/>
    </row>
    <row r="514" spans="1:5" ht="18" customHeight="1">
      <c r="A514" s="28" t="s">
        <v>277</v>
      </c>
      <c r="B514" s="31"/>
      <c r="C514" s="31"/>
      <c r="D514" s="36" t="s">
        <v>278</v>
      </c>
      <c r="E514" s="239">
        <f>E515</f>
        <v>19770</v>
      </c>
    </row>
    <row r="515" spans="1:5" ht="26.25" customHeight="1">
      <c r="A515" s="507" t="s">
        <v>279</v>
      </c>
      <c r="B515" s="508"/>
      <c r="C515" s="508"/>
      <c r="D515" s="36" t="s">
        <v>280</v>
      </c>
      <c r="E515" s="239">
        <f>E516+E536</f>
        <v>19770</v>
      </c>
    </row>
    <row r="516" spans="1:5" ht="54.75" customHeight="1">
      <c r="A516" s="523" t="s">
        <v>936</v>
      </c>
      <c r="B516" s="524"/>
      <c r="C516" s="524"/>
      <c r="D516" s="36" t="s">
        <v>282</v>
      </c>
      <c r="E516" s="239">
        <f>E517+E518+E519+E520+E521+E522+E523+E524+E525+E527+E528+E529+E530+E532+E533+E534+E535</f>
        <v>15840</v>
      </c>
    </row>
    <row r="517" spans="1:5" ht="18" customHeight="1">
      <c r="A517" s="28"/>
      <c r="B517" s="31" t="s">
        <v>319</v>
      </c>
      <c r="C517" s="37"/>
      <c r="D517" s="71" t="s">
        <v>320</v>
      </c>
      <c r="E517" s="239"/>
    </row>
    <row r="518" spans="1:5" ht="18" customHeight="1">
      <c r="A518" s="28"/>
      <c r="B518" s="31" t="s">
        <v>321</v>
      </c>
      <c r="C518" s="37"/>
      <c r="D518" s="71" t="s">
        <v>322</v>
      </c>
      <c r="E518" s="239"/>
    </row>
    <row r="519" spans="1:5" s="32" customFormat="1" ht="37.5" customHeight="1">
      <c r="A519" s="28"/>
      <c r="B519" s="541" t="s">
        <v>325</v>
      </c>
      <c r="C519" s="542"/>
      <c r="D519" s="36" t="s">
        <v>326</v>
      </c>
      <c r="E519" s="239"/>
    </row>
    <row r="520" spans="1:5" ht="45.75" customHeight="1">
      <c r="A520" s="28"/>
      <c r="B520" s="491" t="s">
        <v>335</v>
      </c>
      <c r="C520" s="491"/>
      <c r="D520" s="71" t="s">
        <v>336</v>
      </c>
      <c r="E520" s="239">
        <v>1200</v>
      </c>
    </row>
    <row r="521" spans="1:5" ht="24" customHeight="1">
      <c r="A521" s="28"/>
      <c r="B521" s="537" t="s">
        <v>337</v>
      </c>
      <c r="C521" s="537"/>
      <c r="D521" s="71" t="s">
        <v>338</v>
      </c>
      <c r="E521" s="239"/>
    </row>
    <row r="522" spans="1:5" ht="18" customHeight="1">
      <c r="A522" s="28"/>
      <c r="B522" s="31" t="s">
        <v>341</v>
      </c>
      <c r="C522" s="47"/>
      <c r="D522" s="71" t="s">
        <v>342</v>
      </c>
      <c r="E522" s="239">
        <v>600</v>
      </c>
    </row>
    <row r="523" spans="1:5" ht="29.25" customHeight="1">
      <c r="A523" s="28"/>
      <c r="B523" s="537" t="s">
        <v>343</v>
      </c>
      <c r="C523" s="537"/>
      <c r="D523" s="71" t="s">
        <v>344</v>
      </c>
      <c r="E523" s="239"/>
    </row>
    <row r="524" spans="1:5" ht="26.25" customHeight="1">
      <c r="A524" s="28"/>
      <c r="B524" s="491" t="s">
        <v>345</v>
      </c>
      <c r="C524" s="491"/>
      <c r="D524" s="71" t="s">
        <v>346</v>
      </c>
      <c r="E524" s="239"/>
    </row>
    <row r="525" spans="1:5" ht="32.25" customHeight="1">
      <c r="A525" s="28"/>
      <c r="B525" s="491" t="s">
        <v>937</v>
      </c>
      <c r="C525" s="491"/>
      <c r="D525" s="71" t="s">
        <v>348</v>
      </c>
      <c r="E525" s="239">
        <f>E526</f>
        <v>0</v>
      </c>
    </row>
    <row r="526" spans="1:5" ht="41.25" customHeight="1">
      <c r="A526" s="28"/>
      <c r="B526" s="41"/>
      <c r="C526" s="41" t="s">
        <v>349</v>
      </c>
      <c r="D526" s="36" t="s">
        <v>350</v>
      </c>
      <c r="E526" s="239"/>
    </row>
    <row r="527" spans="1:5" ht="20.25" customHeight="1">
      <c r="A527" s="28"/>
      <c r="B527" s="161" t="s">
        <v>938</v>
      </c>
      <c r="C527" s="42"/>
      <c r="D527" s="36" t="s">
        <v>356</v>
      </c>
      <c r="E527" s="239"/>
    </row>
    <row r="528" spans="1:5" ht="31.5" customHeight="1">
      <c r="A528" s="92"/>
      <c r="B528" s="513" t="s">
        <v>363</v>
      </c>
      <c r="C528" s="513"/>
      <c r="D528" s="36" t="s">
        <v>364</v>
      </c>
      <c r="E528" s="239">
        <v>14040</v>
      </c>
    </row>
    <row r="529" spans="1:5" s="32" customFormat="1" ht="43.5" customHeight="1">
      <c r="A529" s="92"/>
      <c r="B529" s="540" t="s">
        <v>369</v>
      </c>
      <c r="C529" s="472"/>
      <c r="D529" s="73" t="s">
        <v>370</v>
      </c>
      <c r="E529" s="239"/>
    </row>
    <row r="530" spans="1:5" s="32" customFormat="1" ht="43.5" customHeight="1">
      <c r="A530" s="95"/>
      <c r="B530" s="505" t="s">
        <v>939</v>
      </c>
      <c r="C530" s="515"/>
      <c r="D530" s="163" t="s">
        <v>374</v>
      </c>
      <c r="E530" s="239">
        <f>E531</f>
        <v>0</v>
      </c>
    </row>
    <row r="531" spans="1:5" s="32" customFormat="1" ht="43.5" customHeight="1">
      <c r="A531" s="95"/>
      <c r="B531" s="97"/>
      <c r="C531" s="144" t="s">
        <v>375</v>
      </c>
      <c r="D531" s="163" t="s">
        <v>376</v>
      </c>
      <c r="E531" s="239"/>
    </row>
    <row r="532" spans="1:5" s="32" customFormat="1" ht="43.5" customHeight="1">
      <c r="A532" s="92"/>
      <c r="B532" s="511" t="s">
        <v>379</v>
      </c>
      <c r="C532" s="472"/>
      <c r="D532" s="163" t="s">
        <v>380</v>
      </c>
      <c r="E532" s="239"/>
    </row>
    <row r="533" spans="1:5" s="32" customFormat="1" ht="43.5" customHeight="1">
      <c r="A533" s="92"/>
      <c r="B533" s="511" t="s">
        <v>381</v>
      </c>
      <c r="C533" s="472"/>
      <c r="D533" s="163" t="s">
        <v>382</v>
      </c>
      <c r="E533" s="239"/>
    </row>
    <row r="534" spans="1:5" s="32" customFormat="1" ht="43.5" customHeight="1">
      <c r="A534" s="92"/>
      <c r="B534" s="511" t="s">
        <v>383</v>
      </c>
      <c r="C534" s="472"/>
      <c r="D534" s="163" t="s">
        <v>384</v>
      </c>
      <c r="E534" s="239"/>
    </row>
    <row r="535" spans="1:5" s="32" customFormat="1" ht="43.5" customHeight="1">
      <c r="A535" s="92"/>
      <c r="B535" s="511" t="s">
        <v>389</v>
      </c>
      <c r="C535" s="472"/>
      <c r="D535" s="163" t="s">
        <v>390</v>
      </c>
      <c r="E535" s="239"/>
    </row>
    <row r="536" spans="1:5" ht="53.25" customHeight="1">
      <c r="A536" s="507" t="s">
        <v>940</v>
      </c>
      <c r="B536" s="508"/>
      <c r="C536" s="508"/>
      <c r="D536" s="81" t="s">
        <v>429</v>
      </c>
      <c r="E536" s="239">
        <f>E537+E538+E539+E540+E541+E542+E543+E544+E545+E546+E547+E549</f>
        <v>3930</v>
      </c>
    </row>
    <row r="537" spans="1:5" ht="18" customHeight="1">
      <c r="A537" s="28"/>
      <c r="B537" s="31" t="s">
        <v>430</v>
      </c>
      <c r="C537" s="37"/>
      <c r="D537" s="36" t="s">
        <v>431</v>
      </c>
      <c r="E537" s="239"/>
    </row>
    <row r="538" spans="1:5" ht="46.5" customHeight="1">
      <c r="A538" s="99"/>
      <c r="B538" s="491" t="s">
        <v>432</v>
      </c>
      <c r="C538" s="491"/>
      <c r="D538" s="36" t="s">
        <v>433</v>
      </c>
      <c r="E538" s="239"/>
    </row>
    <row r="539" spans="1:5" ht="30" customHeight="1">
      <c r="A539" s="99"/>
      <c r="B539" s="491" t="s">
        <v>434</v>
      </c>
      <c r="C539" s="491"/>
      <c r="D539" s="36" t="s">
        <v>435</v>
      </c>
      <c r="E539" s="239"/>
    </row>
    <row r="540" spans="1:5" ht="30.75" customHeight="1">
      <c r="A540" s="99"/>
      <c r="B540" s="491" t="s">
        <v>436</v>
      </c>
      <c r="C540" s="491"/>
      <c r="D540" s="36" t="s">
        <v>437</v>
      </c>
      <c r="E540" s="239"/>
    </row>
    <row r="541" spans="1:5" ht="27" customHeight="1">
      <c r="A541" s="99"/>
      <c r="B541" s="491" t="s">
        <v>438</v>
      </c>
      <c r="C541" s="491"/>
      <c r="D541" s="36" t="s">
        <v>439</v>
      </c>
      <c r="E541" s="239">
        <v>3930</v>
      </c>
    </row>
    <row r="542" spans="1:5" ht="20.25" customHeight="1">
      <c r="A542" s="99"/>
      <c r="B542" s="537" t="s">
        <v>440</v>
      </c>
      <c r="C542" s="537"/>
      <c r="D542" s="36" t="s">
        <v>441</v>
      </c>
      <c r="E542" s="239"/>
    </row>
    <row r="543" spans="1:5" ht="33" customHeight="1">
      <c r="A543" s="99"/>
      <c r="B543" s="538" t="s">
        <v>442</v>
      </c>
      <c r="C543" s="539"/>
      <c r="D543" s="36" t="s">
        <v>443</v>
      </c>
      <c r="E543" s="239"/>
    </row>
    <row r="544" spans="1:5" ht="33" customHeight="1">
      <c r="A544" s="99"/>
      <c r="B544" s="538" t="s">
        <v>444</v>
      </c>
      <c r="C544" s="539"/>
      <c r="D544" s="36" t="s">
        <v>445</v>
      </c>
      <c r="E544" s="239"/>
    </row>
    <row r="545" spans="1:5" ht="39.75" customHeight="1">
      <c r="A545" s="92"/>
      <c r="B545" s="500" t="s">
        <v>446</v>
      </c>
      <c r="C545" s="509"/>
      <c r="D545" s="36" t="s">
        <v>447</v>
      </c>
      <c r="E545" s="239"/>
    </row>
    <row r="546" spans="1:5" s="32" customFormat="1" ht="39.75" customHeight="1">
      <c r="A546" s="92"/>
      <c r="B546" s="500" t="s">
        <v>450</v>
      </c>
      <c r="C546" s="501"/>
      <c r="D546" s="36" t="s">
        <v>451</v>
      </c>
      <c r="E546" s="239"/>
    </row>
    <row r="547" spans="1:5" s="32" customFormat="1" ht="39.75" customHeight="1">
      <c r="A547" s="92"/>
      <c r="B547" s="500" t="s">
        <v>941</v>
      </c>
      <c r="C547" s="510"/>
      <c r="D547" s="36" t="s">
        <v>453</v>
      </c>
      <c r="E547" s="239">
        <f>E548</f>
        <v>0</v>
      </c>
    </row>
    <row r="548" spans="1:5" s="32" customFormat="1" ht="39.75" customHeight="1">
      <c r="A548" s="92"/>
      <c r="B548" s="98"/>
      <c r="C548" s="165" t="s">
        <v>454</v>
      </c>
      <c r="D548" s="36" t="s">
        <v>455</v>
      </c>
      <c r="E548" s="239"/>
    </row>
    <row r="549" spans="1:5" s="32" customFormat="1" ht="39.75" customHeight="1">
      <c r="A549" s="92"/>
      <c r="B549" s="500" t="s">
        <v>458</v>
      </c>
      <c r="C549" s="510"/>
      <c r="D549" s="36" t="s">
        <v>459</v>
      </c>
      <c r="E549" s="239"/>
    </row>
    <row r="550" spans="1:5" s="32" customFormat="1" ht="25.5" customHeight="1">
      <c r="A550" s="535" t="s">
        <v>578</v>
      </c>
      <c r="B550" s="536"/>
      <c r="C550" s="472"/>
      <c r="D550" s="81" t="s">
        <v>579</v>
      </c>
      <c r="E550" s="245">
        <f>E551</f>
        <v>0</v>
      </c>
    </row>
    <row r="551" spans="1:5" s="32" customFormat="1" ht="25.5" customHeight="1">
      <c r="A551" s="110"/>
      <c r="B551" s="471" t="s">
        <v>580</v>
      </c>
      <c r="C551" s="472"/>
      <c r="D551" s="81" t="s">
        <v>581</v>
      </c>
      <c r="E551" s="239"/>
    </row>
    <row r="552" spans="1:5" s="169" customFormat="1" ht="60" customHeight="1">
      <c r="A552" s="533" t="s">
        <v>953</v>
      </c>
      <c r="B552" s="534"/>
      <c r="C552" s="534"/>
      <c r="D552" s="121" t="s">
        <v>954</v>
      </c>
      <c r="E552" s="257">
        <f>E554+E566+E573+E582+E661++E761+E765</f>
        <v>1016221</v>
      </c>
    </row>
    <row r="553" spans="1:5" s="169" customFormat="1" ht="18" customHeight="1">
      <c r="A553" s="99" t="s">
        <v>955</v>
      </c>
      <c r="B553" s="42"/>
      <c r="C553" s="31"/>
      <c r="D553" s="81" t="s">
        <v>20</v>
      </c>
      <c r="E553" s="239">
        <f>E554-E563+E566</f>
        <v>0</v>
      </c>
    </row>
    <row r="554" spans="1:5" s="169" customFormat="1" ht="18" customHeight="1">
      <c r="A554" s="99" t="s">
        <v>956</v>
      </c>
      <c r="B554" s="42"/>
      <c r="C554" s="31"/>
      <c r="D554" s="81" t="s">
        <v>22</v>
      </c>
      <c r="E554" s="239">
        <f>E555</f>
        <v>123540</v>
      </c>
    </row>
    <row r="555" spans="1:5" s="169" customFormat="1" ht="18" customHeight="1">
      <c r="A555" s="46" t="s">
        <v>957</v>
      </c>
      <c r="B555" s="49"/>
      <c r="C555" s="49"/>
      <c r="D555" s="36" t="s">
        <v>123</v>
      </c>
      <c r="E555" s="239">
        <f>E556</f>
        <v>123540</v>
      </c>
    </row>
    <row r="556" spans="1:5" s="169" customFormat="1" ht="18" customHeight="1">
      <c r="A556" s="28" t="s">
        <v>958</v>
      </c>
      <c r="B556" s="31"/>
      <c r="C556" s="31"/>
      <c r="D556" s="38" t="s">
        <v>151</v>
      </c>
      <c r="E556" s="239">
        <f>E557+E563</f>
        <v>123540</v>
      </c>
    </row>
    <row r="557" spans="1:5" s="169" customFormat="1" ht="24.75" customHeight="1">
      <c r="A557" s="527" t="s">
        <v>959</v>
      </c>
      <c r="B557" s="528"/>
      <c r="C557" s="528"/>
      <c r="D557" s="36" t="s">
        <v>195</v>
      </c>
      <c r="E557" s="239">
        <f>E558+E559+E560+E561+E562</f>
        <v>0</v>
      </c>
    </row>
    <row r="558" spans="1:5" s="169" customFormat="1" ht="18" customHeight="1">
      <c r="A558" s="46"/>
      <c r="B558" s="529" t="s">
        <v>204</v>
      </c>
      <c r="C558" s="529"/>
      <c r="D558" s="75" t="s">
        <v>205</v>
      </c>
      <c r="E558" s="239"/>
    </row>
    <row r="559" spans="1:5" ht="18" customHeight="1">
      <c r="A559" s="46"/>
      <c r="B559" s="530" t="s">
        <v>210</v>
      </c>
      <c r="C559" s="530"/>
      <c r="D559" s="76" t="s">
        <v>211</v>
      </c>
      <c r="E559" s="239"/>
    </row>
    <row r="560" spans="1:5" ht="18" customHeight="1">
      <c r="A560" s="46"/>
      <c r="B560" s="530" t="s">
        <v>212</v>
      </c>
      <c r="C560" s="530"/>
      <c r="D560" s="76" t="s">
        <v>213</v>
      </c>
      <c r="E560" s="239"/>
    </row>
    <row r="561" spans="1:5" ht="18" customHeight="1">
      <c r="A561" s="46"/>
      <c r="B561" s="531" t="s">
        <v>214</v>
      </c>
      <c r="C561" s="532"/>
      <c r="D561" s="76" t="s">
        <v>215</v>
      </c>
      <c r="E561" s="239"/>
    </row>
    <row r="562" spans="1:5" s="32" customFormat="1" ht="26.25" customHeight="1">
      <c r="A562" s="46"/>
      <c r="B562" s="77"/>
      <c r="C562" s="78" t="s">
        <v>216</v>
      </c>
      <c r="D562" s="76" t="s">
        <v>217</v>
      </c>
      <c r="E562" s="239"/>
    </row>
    <row r="563" spans="1:5" s="169" customFormat="1" ht="18" customHeight="1">
      <c r="A563" s="46" t="s">
        <v>960</v>
      </c>
      <c r="B563" s="37"/>
      <c r="C563" s="31"/>
      <c r="D563" s="170" t="s">
        <v>221</v>
      </c>
      <c r="E563" s="239">
        <f>E564+E565</f>
        <v>123540</v>
      </c>
    </row>
    <row r="564" spans="1:5" s="169" customFormat="1" ht="18" customHeight="1">
      <c r="A564" s="79" t="s">
        <v>226</v>
      </c>
      <c r="B564" s="42"/>
      <c r="C564" s="31"/>
      <c r="D564" s="75" t="s">
        <v>227</v>
      </c>
      <c r="E564" s="239">
        <v>123540</v>
      </c>
    </row>
    <row r="565" spans="1:5" ht="18" customHeight="1">
      <c r="A565" s="79"/>
      <c r="B565" s="491" t="s">
        <v>228</v>
      </c>
      <c r="C565" s="491"/>
      <c r="D565" s="36" t="s">
        <v>229</v>
      </c>
      <c r="E565" s="239"/>
    </row>
    <row r="566" spans="1:5" s="169" customFormat="1" ht="18" customHeight="1">
      <c r="A566" s="46" t="s">
        <v>232</v>
      </c>
      <c r="B566" s="171"/>
      <c r="C566" s="80"/>
      <c r="D566" s="81" t="s">
        <v>233</v>
      </c>
      <c r="E566" s="243">
        <f>E567</f>
        <v>0</v>
      </c>
    </row>
    <row r="567" spans="1:5" s="169" customFormat="1" ht="24" customHeight="1">
      <c r="A567" s="46"/>
      <c r="B567" s="526" t="s">
        <v>961</v>
      </c>
      <c r="C567" s="526"/>
      <c r="D567" s="81" t="s">
        <v>235</v>
      </c>
      <c r="E567" s="239">
        <f>E568+E569+E570+E571+E572</f>
        <v>0</v>
      </c>
    </row>
    <row r="568" spans="1:5" s="169" customFormat="1" ht="20.25" customHeight="1">
      <c r="A568" s="46"/>
      <c r="B568" s="31" t="s">
        <v>236</v>
      </c>
      <c r="C568" s="37"/>
      <c r="D568" s="36" t="s">
        <v>237</v>
      </c>
      <c r="E568" s="239"/>
    </row>
    <row r="569" spans="1:5" s="169" customFormat="1" ht="18" customHeight="1">
      <c r="A569" s="46"/>
      <c r="B569" s="31" t="s">
        <v>238</v>
      </c>
      <c r="C569" s="37"/>
      <c r="D569" s="36" t="s">
        <v>239</v>
      </c>
      <c r="E569" s="239"/>
    </row>
    <row r="570" spans="1:5" s="169" customFormat="1" ht="18" customHeight="1">
      <c r="A570" s="46"/>
      <c r="B570" s="31" t="s">
        <v>240</v>
      </c>
      <c r="C570" s="37"/>
      <c r="D570" s="36" t="s">
        <v>241</v>
      </c>
      <c r="E570" s="239"/>
    </row>
    <row r="571" spans="1:5" s="169" customFormat="1" ht="29.25" customHeight="1">
      <c r="A571" s="46"/>
      <c r="B571" s="491" t="s">
        <v>242</v>
      </c>
      <c r="C571" s="491"/>
      <c r="D571" s="36" t="s">
        <v>243</v>
      </c>
      <c r="E571" s="239"/>
    </row>
    <row r="572" spans="1:5" s="169" customFormat="1" ht="15" customHeight="1">
      <c r="A572" s="46"/>
      <c r="B572" s="31" t="s">
        <v>244</v>
      </c>
      <c r="C572" s="31"/>
      <c r="D572" s="36" t="s">
        <v>245</v>
      </c>
      <c r="E572" s="239"/>
    </row>
    <row r="573" spans="1:5" ht="18" customHeight="1">
      <c r="A573" s="46" t="s">
        <v>246</v>
      </c>
      <c r="B573" s="65"/>
      <c r="C573" s="80"/>
      <c r="D573" s="36" t="s">
        <v>247</v>
      </c>
      <c r="E573" s="239">
        <f>E574+E578</f>
        <v>0</v>
      </c>
    </row>
    <row r="574" spans="1:5" ht="24.75" customHeight="1">
      <c r="A574" s="527" t="s">
        <v>962</v>
      </c>
      <c r="B574" s="528"/>
      <c r="C574" s="528"/>
      <c r="D574" s="36" t="s">
        <v>249</v>
      </c>
      <c r="E574" s="239">
        <f>E575+E576+E577</f>
        <v>0</v>
      </c>
    </row>
    <row r="575" spans="1:5" ht="32.25" customHeight="1">
      <c r="A575" s="46"/>
      <c r="B575" s="491" t="s">
        <v>258</v>
      </c>
      <c r="C575" s="491"/>
      <c r="D575" s="36" t="s">
        <v>259</v>
      </c>
      <c r="E575" s="239"/>
    </row>
    <row r="576" spans="1:5" ht="27" customHeight="1">
      <c r="A576" s="46"/>
      <c r="B576" s="491" t="s">
        <v>963</v>
      </c>
      <c r="C576" s="491"/>
      <c r="D576" s="36" t="s">
        <v>261</v>
      </c>
      <c r="E576" s="239"/>
    </row>
    <row r="577" spans="1:5" ht="18" customHeight="1">
      <c r="A577" s="46"/>
      <c r="B577" s="491" t="s">
        <v>262</v>
      </c>
      <c r="C577" s="491"/>
      <c r="D577" s="36" t="s">
        <v>263</v>
      </c>
      <c r="E577" s="239"/>
    </row>
    <row r="578" spans="1:5" ht="18" customHeight="1">
      <c r="A578" s="46" t="s">
        <v>268</v>
      </c>
      <c r="B578" s="31"/>
      <c r="C578" s="37"/>
      <c r="D578" s="36">
        <v>41.02</v>
      </c>
      <c r="E578" s="239">
        <f>E579+E581</f>
        <v>0</v>
      </c>
    </row>
    <row r="579" spans="1:5" ht="61.5" customHeight="1">
      <c r="A579" s="46"/>
      <c r="B579" s="520" t="s">
        <v>964</v>
      </c>
      <c r="C579" s="520"/>
      <c r="D579" s="36" t="s">
        <v>270</v>
      </c>
      <c r="E579" s="239">
        <f>E580</f>
        <v>0</v>
      </c>
    </row>
    <row r="580" spans="1:5" ht="66" customHeight="1">
      <c r="A580" s="46"/>
      <c r="B580" s="82"/>
      <c r="C580" s="83" t="s">
        <v>273</v>
      </c>
      <c r="D580" s="36" t="s">
        <v>274</v>
      </c>
      <c r="E580" s="239"/>
    </row>
    <row r="581" spans="1:5" s="87" customFormat="1" ht="28.5" customHeight="1">
      <c r="A581" s="84"/>
      <c r="B581" s="521" t="s">
        <v>275</v>
      </c>
      <c r="C581" s="522"/>
      <c r="D581" s="71" t="s">
        <v>276</v>
      </c>
      <c r="E581" s="244"/>
    </row>
    <row r="582" spans="1:5" ht="18" customHeight="1">
      <c r="A582" s="28" t="s">
        <v>277</v>
      </c>
      <c r="B582" s="31"/>
      <c r="C582" s="31"/>
      <c r="D582" s="36" t="s">
        <v>278</v>
      </c>
      <c r="E582" s="239">
        <f>E583</f>
        <v>713906</v>
      </c>
    </row>
    <row r="583" spans="1:5" ht="29.25" customHeight="1">
      <c r="A583" s="507" t="s">
        <v>279</v>
      </c>
      <c r="B583" s="508"/>
      <c r="C583" s="508"/>
      <c r="D583" s="36" t="s">
        <v>280</v>
      </c>
      <c r="E583" s="239">
        <f>E584+E646</f>
        <v>713906</v>
      </c>
    </row>
    <row r="584" spans="1:5" ht="74.25" customHeight="1">
      <c r="A584" s="523" t="s">
        <v>965</v>
      </c>
      <c r="B584" s="524"/>
      <c r="C584" s="524"/>
      <c r="D584" s="81" t="s">
        <v>282</v>
      </c>
      <c r="E584" s="239">
        <f>E585+E588+E589+E590+E591+E592++E593+E594+E598+E602+E603+E604+E608+E609+E611+E611+E612+E613+E614+E615+E616+E617+E618+E620+E621+E622+E623+E627+E631+E635+E639+E643</f>
        <v>713906</v>
      </c>
    </row>
    <row r="585" spans="1:5" s="32" customFormat="1" ht="33.75" customHeight="1">
      <c r="A585" s="28"/>
      <c r="B585" s="525" t="s">
        <v>283</v>
      </c>
      <c r="C585" s="515"/>
      <c r="D585" s="36" t="s">
        <v>284</v>
      </c>
      <c r="E585" s="239">
        <f>E586+E587</f>
        <v>44752</v>
      </c>
    </row>
    <row r="586" spans="1:5" s="32" customFormat="1" ht="36.75" customHeight="1">
      <c r="A586" s="28"/>
      <c r="B586" s="172"/>
      <c r="C586" s="173" t="s">
        <v>285</v>
      </c>
      <c r="D586" s="163" t="s">
        <v>286</v>
      </c>
      <c r="E586" s="239">
        <f>44370+375+7</f>
        <v>44752</v>
      </c>
    </row>
    <row r="587" spans="1:5" s="32" customFormat="1" ht="42.75" customHeight="1">
      <c r="A587" s="28"/>
      <c r="B587" s="172"/>
      <c r="C587" s="173" t="s">
        <v>287</v>
      </c>
      <c r="D587" s="163" t="s">
        <v>288</v>
      </c>
      <c r="E587" s="239"/>
    </row>
    <row r="588" spans="1:5" ht="18" customHeight="1">
      <c r="A588" s="28"/>
      <c r="B588" s="31" t="s">
        <v>289</v>
      </c>
      <c r="C588" s="37"/>
      <c r="D588" s="36" t="s">
        <v>290</v>
      </c>
      <c r="E588" s="239"/>
    </row>
    <row r="589" spans="1:5" ht="25.5" customHeight="1">
      <c r="A589" s="28"/>
      <c r="B589" s="491" t="s">
        <v>291</v>
      </c>
      <c r="C589" s="491"/>
      <c r="D589" s="36" t="s">
        <v>292</v>
      </c>
      <c r="E589" s="239"/>
    </row>
    <row r="590" spans="1:5" ht="18" customHeight="1">
      <c r="A590" s="28"/>
      <c r="B590" s="491" t="s">
        <v>293</v>
      </c>
      <c r="C590" s="491"/>
      <c r="D590" s="36" t="s">
        <v>294</v>
      </c>
      <c r="E590" s="239"/>
    </row>
    <row r="591" spans="1:5" ht="24.75" customHeight="1">
      <c r="A591" s="28"/>
      <c r="B591" s="491" t="s">
        <v>295</v>
      </c>
      <c r="C591" s="491"/>
      <c r="D591" s="36" t="s">
        <v>296</v>
      </c>
      <c r="E591" s="239"/>
    </row>
    <row r="592" spans="1:5" s="32" customFormat="1" ht="26.25" customHeight="1">
      <c r="A592" s="28"/>
      <c r="B592" s="519" t="s">
        <v>297</v>
      </c>
      <c r="C592" s="501"/>
      <c r="D592" s="36" t="s">
        <v>298</v>
      </c>
      <c r="E592" s="239"/>
    </row>
    <row r="593" spans="1:5" ht="18" customHeight="1">
      <c r="A593" s="28"/>
      <c r="B593" s="491" t="s">
        <v>299</v>
      </c>
      <c r="C593" s="491"/>
      <c r="D593" s="36" t="s">
        <v>300</v>
      </c>
      <c r="E593" s="239"/>
    </row>
    <row r="594" spans="1:5" ht="28.5" customHeight="1">
      <c r="A594" s="28"/>
      <c r="B594" s="491" t="s">
        <v>966</v>
      </c>
      <c r="C594" s="491"/>
      <c r="D594" s="36" t="s">
        <v>302</v>
      </c>
      <c r="E594" s="239">
        <f>E595+E596+E597</f>
        <v>0</v>
      </c>
    </row>
    <row r="595" spans="1:5" ht="38.25" customHeight="1">
      <c r="A595" s="40"/>
      <c r="B595" s="42"/>
      <c r="C595" s="41" t="s">
        <v>303</v>
      </c>
      <c r="D595" s="36" t="s">
        <v>304</v>
      </c>
      <c r="E595" s="239"/>
    </row>
    <row r="596" spans="1:5" ht="32.25" customHeight="1">
      <c r="A596" s="40"/>
      <c r="B596" s="42"/>
      <c r="C596" s="41" t="s">
        <v>305</v>
      </c>
      <c r="D596" s="36" t="s">
        <v>306</v>
      </c>
      <c r="E596" s="239"/>
    </row>
    <row r="597" spans="1:5" ht="27.75" customHeight="1">
      <c r="A597" s="40"/>
      <c r="B597" s="42"/>
      <c r="C597" s="41" t="s">
        <v>307</v>
      </c>
      <c r="D597" s="36" t="s">
        <v>308</v>
      </c>
      <c r="E597" s="239"/>
    </row>
    <row r="598" spans="1:5" ht="40.5" customHeight="1">
      <c r="A598" s="28"/>
      <c r="B598" s="491" t="s">
        <v>967</v>
      </c>
      <c r="C598" s="491"/>
      <c r="D598" s="36" t="s">
        <v>310</v>
      </c>
      <c r="E598" s="239">
        <f>E599+E600+E601</f>
        <v>0</v>
      </c>
    </row>
    <row r="599" spans="1:5" ht="39" customHeight="1">
      <c r="A599" s="28"/>
      <c r="B599" s="42"/>
      <c r="C599" s="41" t="s">
        <v>311</v>
      </c>
      <c r="D599" s="36" t="s">
        <v>312</v>
      </c>
      <c r="E599" s="239"/>
    </row>
    <row r="600" spans="1:5" ht="32.25" customHeight="1">
      <c r="A600" s="28"/>
      <c r="B600" s="42"/>
      <c r="C600" s="41" t="s">
        <v>313</v>
      </c>
      <c r="D600" s="36" t="s">
        <v>314</v>
      </c>
      <c r="E600" s="239"/>
    </row>
    <row r="601" spans="1:5" ht="31.5" customHeight="1">
      <c r="A601" s="28"/>
      <c r="B601" s="42"/>
      <c r="C601" s="41" t="s">
        <v>315</v>
      </c>
      <c r="D601" s="36" t="s">
        <v>316</v>
      </c>
      <c r="E601" s="239"/>
    </row>
    <row r="602" spans="1:5" ht="45" customHeight="1">
      <c r="A602" s="28"/>
      <c r="B602" s="491" t="s">
        <v>317</v>
      </c>
      <c r="C602" s="491"/>
      <c r="D602" s="36" t="s">
        <v>318</v>
      </c>
      <c r="E602" s="239"/>
    </row>
    <row r="603" spans="1:5" ht="18" customHeight="1">
      <c r="A603" s="28"/>
      <c r="B603" s="31" t="s">
        <v>323</v>
      </c>
      <c r="C603" s="37"/>
      <c r="D603" s="36" t="s">
        <v>324</v>
      </c>
      <c r="E603" s="239"/>
    </row>
    <row r="604" spans="1:5" s="87" customFormat="1" ht="37.5" customHeight="1">
      <c r="A604" s="88"/>
      <c r="B604" s="516" t="s">
        <v>327</v>
      </c>
      <c r="C604" s="517"/>
      <c r="D604" s="71" t="s">
        <v>328</v>
      </c>
      <c r="E604" s="244">
        <f>E605+E606+E607</f>
        <v>0</v>
      </c>
    </row>
    <row r="605" spans="1:5" s="87" customFormat="1" ht="28.5" customHeight="1">
      <c r="A605" s="88"/>
      <c r="B605" s="201"/>
      <c r="C605" s="202" t="s">
        <v>329</v>
      </c>
      <c r="D605" s="71" t="s">
        <v>330</v>
      </c>
      <c r="E605" s="244"/>
    </row>
    <row r="606" spans="1:5" s="87" customFormat="1" ht="21" customHeight="1">
      <c r="A606" s="88"/>
      <c r="B606" s="201"/>
      <c r="C606" s="202" t="s">
        <v>331</v>
      </c>
      <c r="D606" s="71" t="s">
        <v>332</v>
      </c>
      <c r="E606" s="244"/>
    </row>
    <row r="607" spans="1:5" s="87" customFormat="1" ht="24.75" customHeight="1">
      <c r="A607" s="88"/>
      <c r="B607" s="201"/>
      <c r="C607" s="202" t="s">
        <v>333</v>
      </c>
      <c r="D607" s="71" t="s">
        <v>334</v>
      </c>
      <c r="E607" s="244"/>
    </row>
    <row r="608" spans="1:5" ht="28.5" customHeight="1">
      <c r="A608" s="28"/>
      <c r="B608" s="491" t="s">
        <v>339</v>
      </c>
      <c r="C608" s="491"/>
      <c r="D608" s="36" t="s">
        <v>340</v>
      </c>
      <c r="E608" s="239"/>
    </row>
    <row r="609" spans="1:5" ht="29.25" customHeight="1">
      <c r="A609" s="28"/>
      <c r="B609" s="491" t="s">
        <v>968</v>
      </c>
      <c r="C609" s="491"/>
      <c r="D609" s="36" t="s">
        <v>348</v>
      </c>
      <c r="E609" s="239">
        <f>E610</f>
        <v>0</v>
      </c>
    </row>
    <row r="610" spans="1:5" ht="39.75" customHeight="1">
      <c r="A610" s="28"/>
      <c r="B610" s="41"/>
      <c r="C610" s="41" t="s">
        <v>969</v>
      </c>
      <c r="D610" s="36" t="s">
        <v>352</v>
      </c>
      <c r="E610" s="239"/>
    </row>
    <row r="611" spans="1:5" ht="40.5" customHeight="1">
      <c r="A611" s="28"/>
      <c r="B611" s="491" t="s">
        <v>353</v>
      </c>
      <c r="C611" s="491"/>
      <c r="D611" s="36" t="s">
        <v>354</v>
      </c>
      <c r="E611" s="239"/>
    </row>
    <row r="612" spans="1:5" ht="20.25" customHeight="1">
      <c r="A612" s="28"/>
      <c r="B612" s="161" t="s">
        <v>357</v>
      </c>
      <c r="C612" s="42"/>
      <c r="D612" s="36" t="s">
        <v>358</v>
      </c>
      <c r="E612" s="239"/>
    </row>
    <row r="613" spans="1:5" ht="25.5" customHeight="1">
      <c r="A613" s="92"/>
      <c r="B613" s="518" t="s">
        <v>359</v>
      </c>
      <c r="C613" s="518"/>
      <c r="D613" s="36" t="s">
        <v>360</v>
      </c>
      <c r="E613" s="239"/>
    </row>
    <row r="614" spans="1:5" ht="21.75" customHeight="1">
      <c r="A614" s="92"/>
      <c r="B614" s="513" t="s">
        <v>361</v>
      </c>
      <c r="C614" s="513"/>
      <c r="D614" s="36" t="s">
        <v>362</v>
      </c>
      <c r="E614" s="239">
        <v>3200</v>
      </c>
    </row>
    <row r="615" spans="1:5" ht="42.75" customHeight="1">
      <c r="A615" s="92"/>
      <c r="B615" s="514" t="s">
        <v>365</v>
      </c>
      <c r="C615" s="514"/>
      <c r="D615" s="36" t="s">
        <v>366</v>
      </c>
      <c r="E615" s="239"/>
    </row>
    <row r="616" spans="1:5" ht="51" customHeight="1">
      <c r="A616" s="92"/>
      <c r="B616" s="505" t="s">
        <v>367</v>
      </c>
      <c r="C616" s="506"/>
      <c r="D616" s="36" t="s">
        <v>368</v>
      </c>
      <c r="E616" s="239">
        <v>14903</v>
      </c>
    </row>
    <row r="617" spans="1:5" s="87" customFormat="1" ht="27" customHeight="1">
      <c r="A617" s="174"/>
      <c r="B617" s="473" t="s">
        <v>371</v>
      </c>
      <c r="C617" s="474"/>
      <c r="D617" s="175" t="s">
        <v>372</v>
      </c>
      <c r="E617" s="244"/>
    </row>
    <row r="618" spans="1:5" s="32" customFormat="1" ht="43.5" customHeight="1">
      <c r="A618" s="95"/>
      <c r="B618" s="505" t="s">
        <v>970</v>
      </c>
      <c r="C618" s="515"/>
      <c r="D618" s="163" t="s">
        <v>374</v>
      </c>
      <c r="E618" s="239">
        <f>E619</f>
        <v>0</v>
      </c>
    </row>
    <row r="619" spans="1:5" s="32" customFormat="1" ht="43.5" customHeight="1">
      <c r="A619" s="95"/>
      <c r="B619" s="97"/>
      <c r="C619" s="162" t="s">
        <v>377</v>
      </c>
      <c r="D619" s="163" t="s">
        <v>378</v>
      </c>
      <c r="E619" s="239"/>
    </row>
    <row r="620" spans="1:5" s="32" customFormat="1" ht="43.5" customHeight="1">
      <c r="A620" s="92"/>
      <c r="B620" s="511" t="s">
        <v>385</v>
      </c>
      <c r="C620" s="515"/>
      <c r="D620" s="163" t="s">
        <v>386</v>
      </c>
      <c r="E620" s="239"/>
    </row>
    <row r="621" spans="1:5" s="32" customFormat="1" ht="43.5" customHeight="1">
      <c r="A621" s="92"/>
      <c r="B621" s="511" t="s">
        <v>387</v>
      </c>
      <c r="C621" s="472"/>
      <c r="D621" s="163" t="s">
        <v>388</v>
      </c>
      <c r="E621" s="239"/>
    </row>
    <row r="622" spans="1:5" s="32" customFormat="1" ht="43.5" customHeight="1">
      <c r="A622" s="92"/>
      <c r="B622" s="511" t="s">
        <v>391</v>
      </c>
      <c r="C622" s="472"/>
      <c r="D622" s="163" t="s">
        <v>392</v>
      </c>
      <c r="E622" s="239"/>
    </row>
    <row r="623" spans="1:5" s="32" customFormat="1" ht="43.5" customHeight="1">
      <c r="A623" s="92"/>
      <c r="B623" s="512" t="s">
        <v>393</v>
      </c>
      <c r="C623" s="501"/>
      <c r="D623" s="163" t="s">
        <v>394</v>
      </c>
      <c r="E623" s="239">
        <f>E624+E625+E626</f>
        <v>87897</v>
      </c>
    </row>
    <row r="624" spans="1:5" s="32" customFormat="1" ht="32.25" customHeight="1">
      <c r="A624" s="92"/>
      <c r="B624" s="164"/>
      <c r="C624" s="55" t="s">
        <v>395</v>
      </c>
      <c r="D624" s="163" t="s">
        <v>396</v>
      </c>
      <c r="E624" s="239">
        <f>66961+6902</f>
        <v>73863</v>
      </c>
    </row>
    <row r="625" spans="1:5" s="32" customFormat="1" ht="21.75" customHeight="1">
      <c r="A625" s="92"/>
      <c r="B625" s="164"/>
      <c r="C625" s="55" t="s">
        <v>397</v>
      </c>
      <c r="D625" s="163" t="s">
        <v>398</v>
      </c>
      <c r="E625" s="239"/>
    </row>
    <row r="626" spans="1:5" s="32" customFormat="1" ht="24.75" customHeight="1">
      <c r="A626" s="92"/>
      <c r="B626" s="164"/>
      <c r="C626" s="55" t="s">
        <v>399</v>
      </c>
      <c r="D626" s="163" t="s">
        <v>400</v>
      </c>
      <c r="E626" s="239">
        <f>12723+1311</f>
        <v>14034</v>
      </c>
    </row>
    <row r="627" spans="1:5" s="32" customFormat="1" ht="28.5" customHeight="1">
      <c r="A627" s="92"/>
      <c r="B627" s="512" t="s">
        <v>401</v>
      </c>
      <c r="C627" s="501"/>
      <c r="D627" s="163" t="s">
        <v>402</v>
      </c>
      <c r="E627" s="239">
        <f>E628+E629+E630</f>
        <v>563154</v>
      </c>
    </row>
    <row r="628" spans="1:5" s="32" customFormat="1" ht="32.25" customHeight="1">
      <c r="A628" s="92"/>
      <c r="B628" s="164"/>
      <c r="C628" s="55" t="s">
        <v>403</v>
      </c>
      <c r="D628" s="163" t="s">
        <v>404</v>
      </c>
      <c r="E628" s="239">
        <f>485342-66961+54879</f>
        <v>473260</v>
      </c>
    </row>
    <row r="629" spans="1:5" s="32" customFormat="1" ht="24.75" customHeight="1">
      <c r="A629" s="92"/>
      <c r="B629" s="164"/>
      <c r="C629" s="55" t="s">
        <v>397</v>
      </c>
      <c r="D629" s="163" t="s">
        <v>405</v>
      </c>
      <c r="E629" s="239"/>
    </row>
    <row r="630" spans="1:5" s="32" customFormat="1" ht="32.25" customHeight="1">
      <c r="A630" s="92"/>
      <c r="B630" s="164"/>
      <c r="C630" s="55" t="s">
        <v>399</v>
      </c>
      <c r="D630" s="163" t="s">
        <v>406</v>
      </c>
      <c r="E630" s="239">
        <f>92217-12723+10400</f>
        <v>89894</v>
      </c>
    </row>
    <row r="631" spans="1:5" s="32" customFormat="1" ht="48.75" customHeight="1">
      <c r="A631" s="92"/>
      <c r="B631" s="504" t="s">
        <v>407</v>
      </c>
      <c r="C631" s="472"/>
      <c r="D631" s="163" t="s">
        <v>408</v>
      </c>
      <c r="E631" s="239">
        <f>E632+E633+E634</f>
        <v>0</v>
      </c>
    </row>
    <row r="632" spans="1:5" s="32" customFormat="1" ht="32.25" customHeight="1">
      <c r="A632" s="92"/>
      <c r="B632" s="164"/>
      <c r="C632" s="55" t="s">
        <v>395</v>
      </c>
      <c r="D632" s="163" t="s">
        <v>409</v>
      </c>
      <c r="E632" s="239"/>
    </row>
    <row r="633" spans="1:5" s="32" customFormat="1" ht="32.25" customHeight="1">
      <c r="A633" s="92"/>
      <c r="B633" s="164"/>
      <c r="C633" s="55" t="s">
        <v>397</v>
      </c>
      <c r="D633" s="163" t="s">
        <v>410</v>
      </c>
      <c r="E633" s="239"/>
    </row>
    <row r="634" spans="1:5" s="32" customFormat="1" ht="32.25" customHeight="1">
      <c r="A634" s="92"/>
      <c r="B634" s="164"/>
      <c r="C634" s="55" t="s">
        <v>399</v>
      </c>
      <c r="D634" s="163" t="s">
        <v>411</v>
      </c>
      <c r="E634" s="239"/>
    </row>
    <row r="635" spans="1:5" s="32" customFormat="1" ht="48" customHeight="1">
      <c r="A635" s="92"/>
      <c r="B635" s="504" t="s">
        <v>412</v>
      </c>
      <c r="C635" s="472"/>
      <c r="D635" s="163" t="s">
        <v>413</v>
      </c>
      <c r="E635" s="239">
        <f>E636+E637+E638</f>
        <v>0</v>
      </c>
    </row>
    <row r="636" spans="1:5" s="32" customFormat="1" ht="32.25" customHeight="1">
      <c r="A636" s="92"/>
      <c r="B636" s="164"/>
      <c r="C636" s="55" t="s">
        <v>403</v>
      </c>
      <c r="D636" s="163" t="s">
        <v>414</v>
      </c>
      <c r="E636" s="239"/>
    </row>
    <row r="637" spans="1:5" s="32" customFormat="1" ht="32.25" customHeight="1">
      <c r="A637" s="92"/>
      <c r="B637" s="164"/>
      <c r="C637" s="55" t="s">
        <v>397</v>
      </c>
      <c r="D637" s="163" t="s">
        <v>415</v>
      </c>
      <c r="E637" s="239"/>
    </row>
    <row r="638" spans="1:5" s="32" customFormat="1" ht="32.25" customHeight="1">
      <c r="A638" s="92"/>
      <c r="B638" s="164"/>
      <c r="C638" s="55" t="s">
        <v>399</v>
      </c>
      <c r="D638" s="163" t="s">
        <v>416</v>
      </c>
      <c r="E638" s="239"/>
    </row>
    <row r="639" spans="1:5" s="32" customFormat="1" ht="32.25" customHeight="1">
      <c r="A639" s="92"/>
      <c r="B639" s="504" t="s">
        <v>417</v>
      </c>
      <c r="C639" s="472"/>
      <c r="D639" s="163" t="s">
        <v>418</v>
      </c>
      <c r="E639" s="239">
        <f>E640+E641+E642</f>
        <v>0</v>
      </c>
    </row>
    <row r="640" spans="1:5" s="32" customFormat="1" ht="32.25" customHeight="1">
      <c r="A640" s="92"/>
      <c r="B640" s="164"/>
      <c r="C640" s="55" t="s">
        <v>329</v>
      </c>
      <c r="D640" s="163" t="s">
        <v>419</v>
      </c>
      <c r="E640" s="239"/>
    </row>
    <row r="641" spans="1:5" s="32" customFormat="1" ht="32.25" customHeight="1">
      <c r="A641" s="92"/>
      <c r="B641" s="164"/>
      <c r="C641" s="55" t="s">
        <v>420</v>
      </c>
      <c r="D641" s="163" t="s">
        <v>421</v>
      </c>
      <c r="E641" s="239"/>
    </row>
    <row r="642" spans="1:5" s="32" customFormat="1" ht="32.25" customHeight="1">
      <c r="A642" s="92"/>
      <c r="B642" s="164"/>
      <c r="C642" s="55" t="s">
        <v>333</v>
      </c>
      <c r="D642" s="163" t="s">
        <v>422</v>
      </c>
      <c r="E642" s="239"/>
    </row>
    <row r="643" spans="1:5" s="32" customFormat="1" ht="54.75" customHeight="1">
      <c r="A643" s="92"/>
      <c r="B643" s="505" t="s">
        <v>423</v>
      </c>
      <c r="C643" s="506"/>
      <c r="D643" s="36" t="s">
        <v>424</v>
      </c>
      <c r="E643" s="239">
        <f>E644+E645</f>
        <v>0</v>
      </c>
    </row>
    <row r="644" spans="1:5" s="32" customFormat="1" ht="56.25" customHeight="1">
      <c r="A644" s="92"/>
      <c r="B644" s="93"/>
      <c r="C644" s="94" t="s">
        <v>425</v>
      </c>
      <c r="D644" s="36" t="s">
        <v>426</v>
      </c>
      <c r="E644" s="239"/>
    </row>
    <row r="645" spans="1:5" s="32" customFormat="1" ht="63" customHeight="1">
      <c r="A645" s="92"/>
      <c r="B645" s="93"/>
      <c r="C645" s="94" t="s">
        <v>427</v>
      </c>
      <c r="D645" s="36" t="s">
        <v>428</v>
      </c>
      <c r="E645" s="239"/>
    </row>
    <row r="646" spans="1:5" ht="25.5" customHeight="1">
      <c r="A646" s="507" t="s">
        <v>1014</v>
      </c>
      <c r="B646" s="508"/>
      <c r="C646" s="508"/>
      <c r="D646" s="81" t="s">
        <v>429</v>
      </c>
      <c r="E646" s="243">
        <f>E647+E648++E650+E651+E652++E656+E660</f>
        <v>0</v>
      </c>
    </row>
    <row r="647" spans="1:5" ht="39.75" customHeight="1">
      <c r="A647" s="92"/>
      <c r="B647" s="500" t="s">
        <v>448</v>
      </c>
      <c r="C647" s="509"/>
      <c r="D647" s="36" t="s">
        <v>449</v>
      </c>
      <c r="E647" s="239"/>
    </row>
    <row r="648" spans="1:5" s="32" customFormat="1" ht="39.75" customHeight="1">
      <c r="A648" s="92"/>
      <c r="B648" s="500" t="s">
        <v>971</v>
      </c>
      <c r="C648" s="510"/>
      <c r="D648" s="36" t="s">
        <v>453</v>
      </c>
      <c r="E648" s="239">
        <f>E649</f>
        <v>0</v>
      </c>
    </row>
    <row r="649" spans="1:5" s="32" customFormat="1" ht="39.75" customHeight="1">
      <c r="A649" s="92"/>
      <c r="B649" s="98"/>
      <c r="C649" s="165" t="s">
        <v>456</v>
      </c>
      <c r="D649" s="36" t="s">
        <v>457</v>
      </c>
      <c r="E649" s="239"/>
    </row>
    <row r="650" spans="1:5" s="32" customFormat="1" ht="39.75" customHeight="1">
      <c r="A650" s="92"/>
      <c r="B650" s="500" t="s">
        <v>460</v>
      </c>
      <c r="C650" s="510"/>
      <c r="D650" s="36" t="s">
        <v>461</v>
      </c>
      <c r="E650" s="239"/>
    </row>
    <row r="651" spans="1:5" s="32" customFormat="1" ht="26.25" customHeight="1">
      <c r="A651" s="92"/>
      <c r="B651" s="500" t="s">
        <v>462</v>
      </c>
      <c r="C651" s="501"/>
      <c r="D651" s="36" t="s">
        <v>463</v>
      </c>
      <c r="E651" s="239"/>
    </row>
    <row r="652" spans="1:5" s="32" customFormat="1" ht="26.25" customHeight="1">
      <c r="A652" s="92"/>
      <c r="B652" s="500" t="s">
        <v>988</v>
      </c>
      <c r="C652" s="501"/>
      <c r="D652" s="36" t="s">
        <v>989</v>
      </c>
      <c r="E652" s="239">
        <f>E653+E654+E655</f>
        <v>0</v>
      </c>
    </row>
    <row r="653" spans="1:5" s="32" customFormat="1" ht="26.25" customHeight="1">
      <c r="A653" s="92"/>
      <c r="B653" s="98"/>
      <c r="C653" s="218" t="s">
        <v>403</v>
      </c>
      <c r="D653" s="36" t="s">
        <v>990</v>
      </c>
      <c r="E653" s="239"/>
    </row>
    <row r="654" spans="1:5" s="32" customFormat="1" ht="26.25" customHeight="1">
      <c r="A654" s="92"/>
      <c r="B654" s="98"/>
      <c r="C654" s="218" t="s">
        <v>397</v>
      </c>
      <c r="D654" s="36" t="s">
        <v>991</v>
      </c>
      <c r="E654" s="239"/>
    </row>
    <row r="655" spans="1:5" s="32" customFormat="1" ht="26.25" customHeight="1">
      <c r="A655" s="92"/>
      <c r="B655" s="98"/>
      <c r="C655" s="218" t="s">
        <v>399</v>
      </c>
      <c r="D655" s="36" t="s">
        <v>992</v>
      </c>
      <c r="E655" s="239"/>
    </row>
    <row r="656" spans="1:5" s="32" customFormat="1" ht="26.25" customHeight="1">
      <c r="A656" s="92"/>
      <c r="B656" s="500" t="s">
        <v>993</v>
      </c>
      <c r="C656" s="501"/>
      <c r="D656" s="36" t="s">
        <v>994</v>
      </c>
      <c r="E656" s="239">
        <f>E657+E658+E659</f>
        <v>0</v>
      </c>
    </row>
    <row r="657" spans="1:5" s="32" customFormat="1" ht="26.25" customHeight="1">
      <c r="A657" s="92"/>
      <c r="B657" s="98"/>
      <c r="C657" s="218" t="s">
        <v>395</v>
      </c>
      <c r="D657" s="36" t="s">
        <v>995</v>
      </c>
      <c r="E657" s="239"/>
    </row>
    <row r="658" spans="1:5" s="32" customFormat="1" ht="26.25" customHeight="1">
      <c r="A658" s="92"/>
      <c r="B658" s="98"/>
      <c r="C658" s="218" t="s">
        <v>397</v>
      </c>
      <c r="D658" s="36" t="s">
        <v>996</v>
      </c>
      <c r="E658" s="239"/>
    </row>
    <row r="659" spans="1:5" s="32" customFormat="1" ht="26.25" customHeight="1">
      <c r="A659" s="92"/>
      <c r="B659" s="98"/>
      <c r="C659" s="218" t="s">
        <v>399</v>
      </c>
      <c r="D659" s="36" t="s">
        <v>997</v>
      </c>
      <c r="E659" s="239"/>
    </row>
    <row r="660" spans="1:5" s="32" customFormat="1" ht="26.25" customHeight="1">
      <c r="A660" s="92"/>
      <c r="B660" s="500" t="s">
        <v>1011</v>
      </c>
      <c r="C660" s="501"/>
      <c r="D660" s="36" t="s">
        <v>1012</v>
      </c>
      <c r="E660" s="239"/>
    </row>
    <row r="661" spans="1:5" ht="39.75" customHeight="1">
      <c r="A661" s="502" t="s">
        <v>1010</v>
      </c>
      <c r="B661" s="503"/>
      <c r="C661" s="503"/>
      <c r="D661" s="81" t="s">
        <v>464</v>
      </c>
      <c r="E661" s="239">
        <f>E662+E665+E668+E671+E676+E679+E684+E689+E694+E699+E704+E709+E714+E719+E719+E724+E724+E728+E731+E734+E737+E741+E745+E749+E753+E757</f>
        <v>0</v>
      </c>
    </row>
    <row r="662" spans="1:5" ht="24" customHeight="1">
      <c r="A662" s="99"/>
      <c r="B662" s="491" t="s">
        <v>465</v>
      </c>
      <c r="C662" s="491"/>
      <c r="D662" s="222" t="s">
        <v>466</v>
      </c>
      <c r="E662" s="239">
        <f>E663+E664</f>
        <v>0</v>
      </c>
    </row>
    <row r="663" spans="1:5" ht="18" customHeight="1">
      <c r="A663" s="99"/>
      <c r="B663" s="42"/>
      <c r="C663" s="31" t="s">
        <v>467</v>
      </c>
      <c r="D663" s="222" t="s">
        <v>468</v>
      </c>
      <c r="E663" s="239"/>
    </row>
    <row r="664" spans="1:5" s="176" customFormat="1" ht="12.75">
      <c r="A664" s="101"/>
      <c r="B664" s="102"/>
      <c r="C664" s="69" t="s">
        <v>469</v>
      </c>
      <c r="D664" s="230" t="s">
        <v>470</v>
      </c>
      <c r="E664" s="244"/>
    </row>
    <row r="665" spans="1:5" s="176" customFormat="1" ht="18" customHeight="1">
      <c r="A665" s="101"/>
      <c r="B665" s="499" t="s">
        <v>471</v>
      </c>
      <c r="C665" s="499"/>
      <c r="D665" s="230" t="s">
        <v>472</v>
      </c>
      <c r="E665" s="239">
        <f>E666+E667</f>
        <v>0</v>
      </c>
    </row>
    <row r="666" spans="1:5" s="176" customFormat="1" ht="12.75">
      <c r="A666" s="101"/>
      <c r="B666" s="102"/>
      <c r="C666" s="69" t="s">
        <v>467</v>
      </c>
      <c r="D666" s="230" t="s">
        <v>473</v>
      </c>
      <c r="E666" s="244"/>
    </row>
    <row r="667" spans="1:5" s="176" customFormat="1" ht="12.75">
      <c r="A667" s="101"/>
      <c r="B667" s="102"/>
      <c r="C667" s="69" t="s">
        <v>469</v>
      </c>
      <c r="D667" s="230" t="s">
        <v>474</v>
      </c>
      <c r="E667" s="244"/>
    </row>
    <row r="668" spans="1:5" s="176" customFormat="1" ht="20.25" customHeight="1">
      <c r="A668" s="101"/>
      <c r="B668" s="499" t="s">
        <v>475</v>
      </c>
      <c r="C668" s="499"/>
      <c r="D668" s="230" t="s">
        <v>476</v>
      </c>
      <c r="E668" s="239">
        <f>E669+E670</f>
        <v>0</v>
      </c>
    </row>
    <row r="669" spans="1:5" s="176" customFormat="1" ht="12.75">
      <c r="A669" s="101"/>
      <c r="B669" s="102"/>
      <c r="C669" s="69" t="s">
        <v>467</v>
      </c>
      <c r="D669" s="230" t="s">
        <v>477</v>
      </c>
      <c r="E669" s="244"/>
    </row>
    <row r="670" spans="1:5" s="176" customFormat="1" ht="12.75">
      <c r="A670" s="101"/>
      <c r="B670" s="102"/>
      <c r="C670" s="69" t="s">
        <v>469</v>
      </c>
      <c r="D670" s="230" t="s">
        <v>478</v>
      </c>
      <c r="E670" s="244"/>
    </row>
    <row r="671" spans="1:5" s="176" customFormat="1" ht="24.75" customHeight="1">
      <c r="A671" s="101"/>
      <c r="B671" s="499" t="s">
        <v>479</v>
      </c>
      <c r="C671" s="499"/>
      <c r="D671" s="230" t="s">
        <v>480</v>
      </c>
      <c r="E671" s="244">
        <f>E672+E673+E674+E675</f>
        <v>0</v>
      </c>
    </row>
    <row r="672" spans="1:5" s="176" customFormat="1" ht="12.75">
      <c r="A672" s="101"/>
      <c r="B672" s="102"/>
      <c r="C672" s="69" t="s">
        <v>481</v>
      </c>
      <c r="D672" s="230" t="s">
        <v>482</v>
      </c>
      <c r="E672" s="244"/>
    </row>
    <row r="673" spans="1:5" s="176" customFormat="1" ht="12.75">
      <c r="A673" s="101"/>
      <c r="B673" s="102"/>
      <c r="C673" s="69" t="s">
        <v>467</v>
      </c>
      <c r="D673" s="230" t="s">
        <v>483</v>
      </c>
      <c r="E673" s="244"/>
    </row>
    <row r="674" spans="1:5" s="176" customFormat="1" ht="12.75">
      <c r="A674" s="101"/>
      <c r="B674" s="102"/>
      <c r="C674" s="69" t="s">
        <v>484</v>
      </c>
      <c r="D674" s="230" t="s">
        <v>485</v>
      </c>
      <c r="E674" s="244"/>
    </row>
    <row r="675" spans="1:5" s="176" customFormat="1" ht="12.75">
      <c r="A675" s="101"/>
      <c r="B675" s="102"/>
      <c r="C675" s="69" t="s">
        <v>469</v>
      </c>
      <c r="D675" s="230" t="s">
        <v>486</v>
      </c>
      <c r="E675" s="244"/>
    </row>
    <row r="676" spans="1:5" s="176" customFormat="1" ht="27.75" customHeight="1">
      <c r="A676" s="101"/>
      <c r="B676" s="499" t="s">
        <v>487</v>
      </c>
      <c r="C676" s="499"/>
      <c r="D676" s="230" t="s">
        <v>488</v>
      </c>
      <c r="E676" s="244">
        <f>E677+E678</f>
        <v>0</v>
      </c>
    </row>
    <row r="677" spans="1:5" s="176" customFormat="1" ht="12.75">
      <c r="A677" s="101"/>
      <c r="B677" s="102"/>
      <c r="C677" s="69" t="s">
        <v>467</v>
      </c>
      <c r="D677" s="230" t="s">
        <v>489</v>
      </c>
      <c r="E677" s="244"/>
    </row>
    <row r="678" spans="1:5" s="176" customFormat="1" ht="12.75">
      <c r="A678" s="101"/>
      <c r="B678" s="102"/>
      <c r="C678" s="69" t="s">
        <v>469</v>
      </c>
      <c r="D678" s="230" t="s">
        <v>490</v>
      </c>
      <c r="E678" s="244"/>
    </row>
    <row r="679" spans="1:5" ht="26.25" customHeight="1">
      <c r="A679" s="99"/>
      <c r="B679" s="491" t="s">
        <v>491</v>
      </c>
      <c r="C679" s="491"/>
      <c r="D679" s="222" t="s">
        <v>492</v>
      </c>
      <c r="E679" s="239">
        <f>E680+E681+E682+E683</f>
        <v>0</v>
      </c>
    </row>
    <row r="680" spans="1:5" ht="12.75">
      <c r="A680" s="99"/>
      <c r="B680" s="42"/>
      <c r="C680" s="31" t="s">
        <v>481</v>
      </c>
      <c r="D680" s="222" t="s">
        <v>493</v>
      </c>
      <c r="E680" s="239"/>
    </row>
    <row r="681" spans="1:5" ht="12.75">
      <c r="A681" s="99"/>
      <c r="B681" s="42"/>
      <c r="C681" s="31" t="s">
        <v>467</v>
      </c>
      <c r="D681" s="222" t="s">
        <v>494</v>
      </c>
      <c r="E681" s="239"/>
    </row>
    <row r="682" spans="1:5" ht="12.75">
      <c r="A682" s="99"/>
      <c r="B682" s="42"/>
      <c r="C682" s="31" t="s">
        <v>484</v>
      </c>
      <c r="D682" s="222" t="s">
        <v>495</v>
      </c>
      <c r="E682" s="239"/>
    </row>
    <row r="683" spans="1:5" ht="12.75">
      <c r="A683" s="99"/>
      <c r="B683" s="42"/>
      <c r="C683" s="31" t="s">
        <v>469</v>
      </c>
      <c r="D683" s="222" t="s">
        <v>496</v>
      </c>
      <c r="E683" s="239"/>
    </row>
    <row r="684" spans="1:5" ht="21" customHeight="1">
      <c r="A684" s="99"/>
      <c r="B684" s="491" t="s">
        <v>497</v>
      </c>
      <c r="C684" s="491"/>
      <c r="D684" s="222" t="s">
        <v>498</v>
      </c>
      <c r="E684" s="239">
        <f>E685+E686+E687+E688</f>
        <v>0</v>
      </c>
    </row>
    <row r="685" spans="1:5" ht="12.75">
      <c r="A685" s="99"/>
      <c r="B685" s="42"/>
      <c r="C685" s="31" t="s">
        <v>481</v>
      </c>
      <c r="D685" s="222" t="s">
        <v>499</v>
      </c>
      <c r="E685" s="239"/>
    </row>
    <row r="686" spans="1:5" ht="12.75">
      <c r="A686" s="99"/>
      <c r="B686" s="42"/>
      <c r="C686" s="31" t="s">
        <v>467</v>
      </c>
      <c r="D686" s="222" t="s">
        <v>500</v>
      </c>
      <c r="E686" s="239"/>
    </row>
    <row r="687" spans="1:5" ht="12.75">
      <c r="A687" s="99"/>
      <c r="B687" s="42"/>
      <c r="C687" s="31" t="s">
        <v>484</v>
      </c>
      <c r="D687" s="222" t="s">
        <v>501</v>
      </c>
      <c r="E687" s="239"/>
    </row>
    <row r="688" spans="1:5" ht="12.75">
      <c r="A688" s="99"/>
      <c r="B688" s="42"/>
      <c r="C688" s="31" t="s">
        <v>469</v>
      </c>
      <c r="D688" s="222" t="s">
        <v>502</v>
      </c>
      <c r="E688" s="239"/>
    </row>
    <row r="689" spans="1:5" ht="27" customHeight="1">
      <c r="A689" s="99"/>
      <c r="B689" s="491" t="s">
        <v>972</v>
      </c>
      <c r="C689" s="491"/>
      <c r="D689" s="222" t="s">
        <v>504</v>
      </c>
      <c r="E689" s="239">
        <f>E690+E691+E692+E693</f>
        <v>0</v>
      </c>
    </row>
    <row r="690" spans="1:5" ht="15" customHeight="1">
      <c r="A690" s="99"/>
      <c r="B690" s="42"/>
      <c r="C690" s="31" t="s">
        <v>481</v>
      </c>
      <c r="D690" s="222" t="s">
        <v>505</v>
      </c>
      <c r="E690" s="239"/>
    </row>
    <row r="691" spans="1:5" ht="15" customHeight="1">
      <c r="A691" s="99"/>
      <c r="B691" s="42"/>
      <c r="C691" s="31" t="s">
        <v>467</v>
      </c>
      <c r="D691" s="222" t="s">
        <v>506</v>
      </c>
      <c r="E691" s="239"/>
    </row>
    <row r="692" spans="1:5" ht="15" customHeight="1">
      <c r="A692" s="99"/>
      <c r="B692" s="42"/>
      <c r="C692" s="31" t="s">
        <v>484</v>
      </c>
      <c r="D692" s="222" t="s">
        <v>507</v>
      </c>
      <c r="E692" s="239"/>
    </row>
    <row r="693" spans="1:5" ht="12.75">
      <c r="A693" s="99"/>
      <c r="B693" s="42"/>
      <c r="C693" s="31" t="s">
        <v>469</v>
      </c>
      <c r="D693" s="222" t="s">
        <v>508</v>
      </c>
      <c r="E693" s="239"/>
    </row>
    <row r="694" spans="1:5" ht="24.75" customHeight="1">
      <c r="A694" s="99"/>
      <c r="B694" s="491" t="s">
        <v>509</v>
      </c>
      <c r="C694" s="491"/>
      <c r="D694" s="222" t="s">
        <v>510</v>
      </c>
      <c r="E694" s="239">
        <f>E695+E696+E697+E698</f>
        <v>0</v>
      </c>
    </row>
    <row r="695" spans="1:5" ht="15" customHeight="1">
      <c r="A695" s="99"/>
      <c r="B695" s="42"/>
      <c r="C695" s="31" t="s">
        <v>481</v>
      </c>
      <c r="D695" s="222" t="s">
        <v>511</v>
      </c>
      <c r="E695" s="239"/>
    </row>
    <row r="696" spans="1:5" ht="15" customHeight="1">
      <c r="A696" s="99"/>
      <c r="B696" s="42"/>
      <c r="C696" s="31" t="s">
        <v>467</v>
      </c>
      <c r="D696" s="222" t="s">
        <v>512</v>
      </c>
      <c r="E696" s="239"/>
    </row>
    <row r="697" spans="1:5" ht="15" customHeight="1">
      <c r="A697" s="99"/>
      <c r="B697" s="42"/>
      <c r="C697" s="31" t="s">
        <v>484</v>
      </c>
      <c r="D697" s="222" t="s">
        <v>513</v>
      </c>
      <c r="E697" s="239"/>
    </row>
    <row r="698" spans="1:5" ht="12.75">
      <c r="A698" s="99"/>
      <c r="B698" s="42"/>
      <c r="C698" s="31" t="s">
        <v>469</v>
      </c>
      <c r="D698" s="222" t="s">
        <v>514</v>
      </c>
      <c r="E698" s="239"/>
    </row>
    <row r="699" spans="1:5" ht="29.25" customHeight="1">
      <c r="A699" s="99"/>
      <c r="B699" s="491" t="s">
        <v>515</v>
      </c>
      <c r="C699" s="491"/>
      <c r="D699" s="222" t="s">
        <v>516</v>
      </c>
      <c r="E699" s="239">
        <f>E700+E701+E702+E703</f>
        <v>0</v>
      </c>
    </row>
    <row r="700" spans="1:5" ht="15" customHeight="1">
      <c r="A700" s="99"/>
      <c r="B700" s="42"/>
      <c r="C700" s="31" t="s">
        <v>481</v>
      </c>
      <c r="D700" s="222" t="s">
        <v>517</v>
      </c>
      <c r="E700" s="239"/>
    </row>
    <row r="701" spans="1:5" ht="15" customHeight="1">
      <c r="A701" s="99"/>
      <c r="B701" s="42"/>
      <c r="C701" s="31" t="s">
        <v>467</v>
      </c>
      <c r="D701" s="222" t="s">
        <v>518</v>
      </c>
      <c r="E701" s="239"/>
    </row>
    <row r="702" spans="1:5" ht="15" customHeight="1">
      <c r="A702" s="99"/>
      <c r="B702" s="42"/>
      <c r="C702" s="31" t="s">
        <v>484</v>
      </c>
      <c r="D702" s="222" t="s">
        <v>519</v>
      </c>
      <c r="E702" s="239"/>
    </row>
    <row r="703" spans="1:5" ht="12.75">
      <c r="A703" s="99"/>
      <c r="B703" s="42"/>
      <c r="C703" s="31" t="s">
        <v>469</v>
      </c>
      <c r="D703" s="222" t="s">
        <v>520</v>
      </c>
      <c r="E703" s="239"/>
    </row>
    <row r="704" spans="1:5" ht="29.25" customHeight="1">
      <c r="A704" s="99"/>
      <c r="B704" s="491" t="s">
        <v>521</v>
      </c>
      <c r="C704" s="491"/>
      <c r="D704" s="222" t="s">
        <v>522</v>
      </c>
      <c r="E704" s="239">
        <f>E705+E706+E707+E708</f>
        <v>0</v>
      </c>
    </row>
    <row r="705" spans="1:5" ht="15" customHeight="1">
      <c r="A705" s="99"/>
      <c r="B705" s="42"/>
      <c r="C705" s="31" t="s">
        <v>481</v>
      </c>
      <c r="D705" s="222" t="s">
        <v>523</v>
      </c>
      <c r="E705" s="239"/>
    </row>
    <row r="706" spans="1:5" ht="15" customHeight="1">
      <c r="A706" s="99"/>
      <c r="B706" s="42"/>
      <c r="C706" s="31" t="s">
        <v>467</v>
      </c>
      <c r="D706" s="222" t="s">
        <v>524</v>
      </c>
      <c r="E706" s="239"/>
    </row>
    <row r="707" spans="1:5" ht="15" customHeight="1">
      <c r="A707" s="99"/>
      <c r="B707" s="42"/>
      <c r="C707" s="31" t="s">
        <v>484</v>
      </c>
      <c r="D707" s="222" t="s">
        <v>525</v>
      </c>
      <c r="E707" s="239"/>
    </row>
    <row r="708" spans="1:5" ht="12.75">
      <c r="A708" s="99"/>
      <c r="B708" s="42"/>
      <c r="C708" s="31" t="s">
        <v>469</v>
      </c>
      <c r="D708" s="222" t="s">
        <v>526</v>
      </c>
      <c r="E708" s="239"/>
    </row>
    <row r="709" spans="1:5" ht="36.75" customHeight="1">
      <c r="A709" s="99"/>
      <c r="B709" s="492" t="s">
        <v>527</v>
      </c>
      <c r="C709" s="492"/>
      <c r="D709" s="222" t="s">
        <v>528</v>
      </c>
      <c r="E709" s="239">
        <f>E710+E711+E712+E713</f>
        <v>0</v>
      </c>
    </row>
    <row r="710" spans="1:5" ht="15" customHeight="1">
      <c r="A710" s="99"/>
      <c r="B710" s="104"/>
      <c r="C710" s="31" t="s">
        <v>481</v>
      </c>
      <c r="D710" s="222" t="s">
        <v>529</v>
      </c>
      <c r="E710" s="239"/>
    </row>
    <row r="711" spans="1:5" ht="18.75" customHeight="1">
      <c r="A711" s="99"/>
      <c r="B711" s="104"/>
      <c r="C711" s="31" t="s">
        <v>467</v>
      </c>
      <c r="D711" s="222" t="s">
        <v>530</v>
      </c>
      <c r="E711" s="239"/>
    </row>
    <row r="712" spans="1:5" s="32" customFormat="1" ht="12.75">
      <c r="A712" s="103"/>
      <c r="B712" s="104"/>
      <c r="C712" s="31" t="s">
        <v>531</v>
      </c>
      <c r="D712" s="222" t="s">
        <v>532</v>
      </c>
      <c r="E712" s="239"/>
    </row>
    <row r="713" spans="1:5" ht="12.75">
      <c r="A713" s="99"/>
      <c r="B713" s="42"/>
      <c r="C713" s="31" t="s">
        <v>469</v>
      </c>
      <c r="D713" s="222" t="s">
        <v>533</v>
      </c>
      <c r="E713" s="239"/>
    </row>
    <row r="714" spans="1:5" ht="27" customHeight="1">
      <c r="A714" s="103"/>
      <c r="B714" s="492" t="s">
        <v>534</v>
      </c>
      <c r="C714" s="492"/>
      <c r="D714" s="222" t="s">
        <v>535</v>
      </c>
      <c r="E714" s="239">
        <f>E715+E716+E717+E718</f>
        <v>0</v>
      </c>
    </row>
    <row r="715" spans="1:5" ht="15" customHeight="1">
      <c r="A715" s="103"/>
      <c r="B715" s="104"/>
      <c r="C715" s="31" t="s">
        <v>481</v>
      </c>
      <c r="D715" s="222" t="s">
        <v>536</v>
      </c>
      <c r="E715" s="239"/>
    </row>
    <row r="716" spans="1:5" ht="15" customHeight="1">
      <c r="A716" s="103"/>
      <c r="B716" s="104"/>
      <c r="C716" s="31" t="s">
        <v>467</v>
      </c>
      <c r="D716" s="222" t="s">
        <v>537</v>
      </c>
      <c r="E716" s="239"/>
    </row>
    <row r="717" spans="1:5" ht="15" customHeight="1">
      <c r="A717" s="103"/>
      <c r="B717" s="104"/>
      <c r="C717" s="31" t="s">
        <v>484</v>
      </c>
      <c r="D717" s="222" t="s">
        <v>538</v>
      </c>
      <c r="E717" s="239"/>
    </row>
    <row r="718" spans="1:5" ht="12.75">
      <c r="A718" s="99"/>
      <c r="B718" s="42"/>
      <c r="C718" s="31" t="s">
        <v>469</v>
      </c>
      <c r="D718" s="222" t="s">
        <v>539</v>
      </c>
      <c r="E718" s="239"/>
    </row>
    <row r="719" spans="1:5" ht="26.25" customHeight="1">
      <c r="A719" s="103"/>
      <c r="B719" s="492" t="s">
        <v>540</v>
      </c>
      <c r="C719" s="492"/>
      <c r="D719" s="222" t="s">
        <v>541</v>
      </c>
      <c r="E719" s="239">
        <f>E720+E721+E722+E723</f>
        <v>0</v>
      </c>
    </row>
    <row r="720" spans="1:5" ht="15" customHeight="1">
      <c r="A720" s="103"/>
      <c r="B720" s="104"/>
      <c r="C720" s="31" t="s">
        <v>481</v>
      </c>
      <c r="D720" s="222" t="s">
        <v>542</v>
      </c>
      <c r="E720" s="239"/>
    </row>
    <row r="721" spans="1:5" ht="15" customHeight="1">
      <c r="A721" s="103"/>
      <c r="B721" s="104"/>
      <c r="C721" s="31" t="s">
        <v>467</v>
      </c>
      <c r="D721" s="222" t="s">
        <v>543</v>
      </c>
      <c r="E721" s="239"/>
    </row>
    <row r="722" spans="1:5" ht="15" customHeight="1">
      <c r="A722" s="105"/>
      <c r="B722" s="106"/>
      <c r="C722" s="107" t="s">
        <v>484</v>
      </c>
      <c r="D722" s="223" t="s">
        <v>544</v>
      </c>
      <c r="E722" s="239"/>
    </row>
    <row r="723" spans="1:5" ht="12.75">
      <c r="A723" s="177"/>
      <c r="B723" s="178"/>
      <c r="C723" s="179" t="s">
        <v>469</v>
      </c>
      <c r="D723" s="223" t="s">
        <v>545</v>
      </c>
      <c r="E723" s="239"/>
    </row>
    <row r="724" spans="1:5" s="87" customFormat="1" ht="28.5" customHeight="1">
      <c r="A724" s="214"/>
      <c r="B724" s="493" t="s">
        <v>1016</v>
      </c>
      <c r="C724" s="494"/>
      <c r="D724" s="231" t="s">
        <v>546</v>
      </c>
      <c r="E724" s="244">
        <f>E725+E726+E727</f>
        <v>0</v>
      </c>
    </row>
    <row r="725" spans="1:5" s="87" customFormat="1" ht="12.75">
      <c r="A725" s="214"/>
      <c r="B725" s="217"/>
      <c r="C725" s="205" t="s">
        <v>481</v>
      </c>
      <c r="D725" s="231" t="s">
        <v>547</v>
      </c>
      <c r="E725" s="239"/>
    </row>
    <row r="726" spans="1:5" s="87" customFormat="1" ht="12.75">
      <c r="A726" s="214"/>
      <c r="B726" s="217"/>
      <c r="C726" s="205" t="s">
        <v>467</v>
      </c>
      <c r="D726" s="231" t="s">
        <v>548</v>
      </c>
      <c r="E726" s="239"/>
    </row>
    <row r="727" spans="1:5" s="87" customFormat="1" ht="12.75">
      <c r="A727" s="214"/>
      <c r="B727" s="217"/>
      <c r="C727" s="205" t="s">
        <v>531</v>
      </c>
      <c r="D727" s="237" t="s">
        <v>549</v>
      </c>
      <c r="E727" s="245"/>
    </row>
    <row r="728" spans="1:5" s="87" customFormat="1" ht="41.25" customHeight="1">
      <c r="A728" s="214"/>
      <c r="B728" s="497" t="s">
        <v>1017</v>
      </c>
      <c r="C728" s="498"/>
      <c r="D728" s="199" t="s">
        <v>998</v>
      </c>
      <c r="E728" s="246">
        <f>E729+E730</f>
        <v>0</v>
      </c>
    </row>
    <row r="729" spans="1:5" s="87" customFormat="1" ht="12.75">
      <c r="A729" s="214"/>
      <c r="B729" s="219"/>
      <c r="C729" s="234" t="s">
        <v>481</v>
      </c>
      <c r="D729" s="199" t="s">
        <v>999</v>
      </c>
      <c r="E729" s="250"/>
    </row>
    <row r="730" spans="1:5" s="87" customFormat="1" ht="12.75">
      <c r="A730" s="214"/>
      <c r="B730" s="219"/>
      <c r="C730" s="234" t="s">
        <v>467</v>
      </c>
      <c r="D730" s="199" t="s">
        <v>1000</v>
      </c>
      <c r="E730" s="250"/>
    </row>
    <row r="731" spans="1:5" s="87" customFormat="1" ht="30" customHeight="1">
      <c r="A731" s="214"/>
      <c r="B731" s="497" t="s">
        <v>1018</v>
      </c>
      <c r="C731" s="498"/>
      <c r="D731" s="199" t="s">
        <v>1001</v>
      </c>
      <c r="E731" s="246">
        <f>E732+E733</f>
        <v>0</v>
      </c>
    </row>
    <row r="732" spans="1:5" s="87" customFormat="1" ht="12.75">
      <c r="A732" s="214"/>
      <c r="B732" s="219"/>
      <c r="C732" s="234" t="s">
        <v>481</v>
      </c>
      <c r="D732" s="199" t="s">
        <v>1002</v>
      </c>
      <c r="E732" s="250"/>
    </row>
    <row r="733" spans="1:5" s="87" customFormat="1" ht="12.75">
      <c r="A733" s="214"/>
      <c r="B733" s="219"/>
      <c r="C733" s="234" t="s">
        <v>467</v>
      </c>
      <c r="D733" s="199" t="s">
        <v>1003</v>
      </c>
      <c r="E733" s="250"/>
    </row>
    <row r="734" spans="1:5" s="87" customFormat="1" ht="30" customHeight="1">
      <c r="A734" s="214"/>
      <c r="B734" s="497" t="s">
        <v>1019</v>
      </c>
      <c r="C734" s="498"/>
      <c r="D734" s="199" t="s">
        <v>1004</v>
      </c>
      <c r="E734" s="246">
        <f>E735+E736</f>
        <v>0</v>
      </c>
    </row>
    <row r="735" spans="1:5" s="87" customFormat="1" ht="12.75">
      <c r="A735" s="214"/>
      <c r="B735" s="219"/>
      <c r="C735" s="234" t="s">
        <v>481</v>
      </c>
      <c r="D735" s="199" t="s">
        <v>1005</v>
      </c>
      <c r="E735" s="250"/>
    </row>
    <row r="736" spans="1:5" s="87" customFormat="1" ht="12.75">
      <c r="A736" s="214"/>
      <c r="B736" s="219"/>
      <c r="C736" s="234" t="s">
        <v>467</v>
      </c>
      <c r="D736" s="199" t="s">
        <v>1006</v>
      </c>
      <c r="E736" s="250"/>
    </row>
    <row r="737" spans="1:5" s="87" customFormat="1" ht="45.75" customHeight="1">
      <c r="A737" s="214"/>
      <c r="B737" s="497" t="s">
        <v>1020</v>
      </c>
      <c r="C737" s="498"/>
      <c r="D737" s="199" t="s">
        <v>1007</v>
      </c>
      <c r="E737" s="246">
        <f>E738+E739+E740</f>
        <v>0</v>
      </c>
    </row>
    <row r="738" spans="1:5" s="87" customFormat="1" ht="12.75">
      <c r="A738" s="214"/>
      <c r="B738" s="220"/>
      <c r="C738" s="234" t="s">
        <v>481</v>
      </c>
      <c r="D738" s="199" t="s">
        <v>1008</v>
      </c>
      <c r="E738" s="250"/>
    </row>
    <row r="739" spans="1:5" s="87" customFormat="1" ht="12.75">
      <c r="A739" s="214"/>
      <c r="B739" s="220"/>
      <c r="C739" s="234" t="s">
        <v>467</v>
      </c>
      <c r="D739" s="199" t="s">
        <v>1009</v>
      </c>
      <c r="E739" s="250"/>
    </row>
    <row r="740" spans="1:5" s="87" customFormat="1" ht="12.75">
      <c r="A740" s="214"/>
      <c r="B740" s="220"/>
      <c r="C740" s="234" t="s">
        <v>531</v>
      </c>
      <c r="D740" s="199" t="s">
        <v>1015</v>
      </c>
      <c r="E740" s="250"/>
    </row>
    <row r="741" spans="1:5" s="87" customFormat="1" ht="39" customHeight="1">
      <c r="A741" s="214"/>
      <c r="B741" s="495" t="s">
        <v>1021</v>
      </c>
      <c r="C741" s="496"/>
      <c r="D741" s="199" t="s">
        <v>550</v>
      </c>
      <c r="E741" s="246">
        <f>E742+E743+E744</f>
        <v>0</v>
      </c>
    </row>
    <row r="742" spans="1:5" s="87" customFormat="1" ht="12.75">
      <c r="A742" s="208"/>
      <c r="B742" s="209"/>
      <c r="C742" s="235" t="s">
        <v>481</v>
      </c>
      <c r="D742" s="199" t="s">
        <v>551</v>
      </c>
      <c r="E742" s="246"/>
    </row>
    <row r="743" spans="1:5" s="87" customFormat="1" ht="12.75">
      <c r="A743" s="208"/>
      <c r="B743" s="209"/>
      <c r="C743" s="235" t="s">
        <v>467</v>
      </c>
      <c r="D743" s="199" t="s">
        <v>552</v>
      </c>
      <c r="E743" s="246"/>
    </row>
    <row r="744" spans="1:5" s="87" customFormat="1" ht="12.75">
      <c r="A744" s="210"/>
      <c r="B744" s="211"/>
      <c r="C744" s="236" t="s">
        <v>484</v>
      </c>
      <c r="D744" s="199" t="s">
        <v>553</v>
      </c>
      <c r="E744" s="246"/>
    </row>
    <row r="745" spans="1:5" s="87" customFormat="1" ht="45" customHeight="1">
      <c r="A745" s="214"/>
      <c r="B745" s="481" t="s">
        <v>1022</v>
      </c>
      <c r="C745" s="473"/>
      <c r="D745" s="199" t="s">
        <v>554</v>
      </c>
      <c r="E745" s="246">
        <f>E746+E747+E748</f>
        <v>0</v>
      </c>
    </row>
    <row r="746" spans="1:5" s="87" customFormat="1" ht="12.75">
      <c r="A746" s="208"/>
      <c r="B746" s="209"/>
      <c r="C746" s="235" t="s">
        <v>481</v>
      </c>
      <c r="D746" s="199" t="s">
        <v>555</v>
      </c>
      <c r="E746" s="246"/>
    </row>
    <row r="747" spans="1:5" s="87" customFormat="1" ht="12.75">
      <c r="A747" s="208"/>
      <c r="B747" s="209"/>
      <c r="C747" s="235" t="s">
        <v>467</v>
      </c>
      <c r="D747" s="199" t="s">
        <v>556</v>
      </c>
      <c r="E747" s="246"/>
    </row>
    <row r="748" spans="1:5" s="87" customFormat="1" ht="12.75">
      <c r="A748" s="210"/>
      <c r="B748" s="211"/>
      <c r="C748" s="236" t="s">
        <v>484</v>
      </c>
      <c r="D748" s="199" t="s">
        <v>557</v>
      </c>
      <c r="E748" s="246"/>
    </row>
    <row r="749" spans="1:5" s="87" customFormat="1" ht="33" customHeight="1">
      <c r="A749" s="215"/>
      <c r="B749" s="482" t="s">
        <v>1023</v>
      </c>
      <c r="C749" s="483"/>
      <c r="D749" s="199" t="s">
        <v>558</v>
      </c>
      <c r="E749" s="246">
        <f>E750+E751+E752</f>
        <v>0</v>
      </c>
    </row>
    <row r="750" spans="1:5" s="87" customFormat="1" ht="12.75">
      <c r="A750" s="208"/>
      <c r="B750" s="209"/>
      <c r="C750" s="235" t="s">
        <v>481</v>
      </c>
      <c r="D750" s="199" t="s">
        <v>559</v>
      </c>
      <c r="E750" s="246"/>
    </row>
    <row r="751" spans="1:5" s="87" customFormat="1" ht="12.75">
      <c r="A751" s="208"/>
      <c r="B751" s="209"/>
      <c r="C751" s="235" t="s">
        <v>467</v>
      </c>
      <c r="D751" s="199" t="s">
        <v>560</v>
      </c>
      <c r="E751" s="246"/>
    </row>
    <row r="752" spans="1:5" s="87" customFormat="1" ht="12.75">
      <c r="A752" s="210"/>
      <c r="B752" s="211"/>
      <c r="C752" s="236" t="s">
        <v>484</v>
      </c>
      <c r="D752" s="199" t="s">
        <v>561</v>
      </c>
      <c r="E752" s="246"/>
    </row>
    <row r="753" spans="1:5" s="87" customFormat="1" ht="30" customHeight="1">
      <c r="A753" s="198"/>
      <c r="B753" s="484" t="s">
        <v>1024</v>
      </c>
      <c r="C753" s="485"/>
      <c r="D753" s="199" t="s">
        <v>562</v>
      </c>
      <c r="E753" s="246">
        <f>E754+E755+E756</f>
        <v>0</v>
      </c>
    </row>
    <row r="754" spans="1:5" s="87" customFormat="1" ht="12.75">
      <c r="A754" s="198"/>
      <c r="B754" s="216"/>
      <c r="C754" s="234" t="s">
        <v>481</v>
      </c>
      <c r="D754" s="199" t="s">
        <v>563</v>
      </c>
      <c r="E754" s="250"/>
    </row>
    <row r="755" spans="1:5" s="87" customFormat="1" ht="12.75">
      <c r="A755" s="198"/>
      <c r="B755" s="216"/>
      <c r="C755" s="205" t="s">
        <v>467</v>
      </c>
      <c r="D755" s="238" t="s">
        <v>564</v>
      </c>
      <c r="E755" s="248"/>
    </row>
    <row r="756" spans="1:5" s="87" customFormat="1" ht="12.75">
      <c r="A756" s="198"/>
      <c r="B756" s="216"/>
      <c r="C756" s="205" t="s">
        <v>531</v>
      </c>
      <c r="D756" s="231" t="s">
        <v>565</v>
      </c>
      <c r="E756" s="239"/>
    </row>
    <row r="757" spans="1:5" s="87" customFormat="1" ht="37.5" customHeight="1">
      <c r="A757" s="198"/>
      <c r="B757" s="486" t="s">
        <v>1025</v>
      </c>
      <c r="C757" s="487"/>
      <c r="D757" s="231" t="s">
        <v>566</v>
      </c>
      <c r="E757" s="246">
        <f>E758+E759+E760</f>
        <v>0</v>
      </c>
    </row>
    <row r="758" spans="1:5" s="87" customFormat="1" ht="12.75">
      <c r="A758" s="198"/>
      <c r="B758" s="216"/>
      <c r="C758" s="205" t="s">
        <v>481</v>
      </c>
      <c r="D758" s="231" t="s">
        <v>567</v>
      </c>
      <c r="E758" s="239"/>
    </row>
    <row r="759" spans="1:5" s="87" customFormat="1" ht="12.75">
      <c r="A759" s="198"/>
      <c r="B759" s="216"/>
      <c r="C759" s="205" t="s">
        <v>467</v>
      </c>
      <c r="D759" s="231" t="s">
        <v>568</v>
      </c>
      <c r="E759" s="239"/>
    </row>
    <row r="760" spans="1:5" s="87" customFormat="1" ht="12.75">
      <c r="A760" s="198"/>
      <c r="B760" s="216"/>
      <c r="C760" s="205" t="s">
        <v>531</v>
      </c>
      <c r="D760" s="231" t="s">
        <v>569</v>
      </c>
      <c r="E760" s="239"/>
    </row>
    <row r="761" spans="1:5" s="32" customFormat="1" ht="12.75">
      <c r="A761" s="488" t="s">
        <v>570</v>
      </c>
      <c r="B761" s="489"/>
      <c r="C761" s="490"/>
      <c r="D761" s="122" t="s">
        <v>571</v>
      </c>
      <c r="E761" s="239">
        <f>E762+E763+E764</f>
        <v>3713</v>
      </c>
    </row>
    <row r="762" spans="1:5" s="32" customFormat="1" ht="25.5" customHeight="1">
      <c r="A762" s="110"/>
      <c r="B762" s="471" t="s">
        <v>572</v>
      </c>
      <c r="C762" s="472"/>
      <c r="D762" s="36" t="s">
        <v>573</v>
      </c>
      <c r="E762" s="248"/>
    </row>
    <row r="763" spans="1:5" s="32" customFormat="1" ht="25.5" customHeight="1">
      <c r="A763" s="110"/>
      <c r="B763" s="471" t="s">
        <v>574</v>
      </c>
      <c r="C763" s="472"/>
      <c r="D763" s="36" t="s">
        <v>575</v>
      </c>
      <c r="E763" s="239"/>
    </row>
    <row r="764" spans="1:5" s="87" customFormat="1" ht="23.25" customHeight="1">
      <c r="A764" s="112"/>
      <c r="B764" s="473" t="s">
        <v>576</v>
      </c>
      <c r="C764" s="474"/>
      <c r="D764" s="71" t="s">
        <v>577</v>
      </c>
      <c r="E764" s="258">
        <v>3713</v>
      </c>
    </row>
    <row r="765" spans="1:5" ht="47.25" customHeight="1">
      <c r="A765" s="475" t="s">
        <v>582</v>
      </c>
      <c r="B765" s="476"/>
      <c r="C765" s="476"/>
      <c r="D765" s="180" t="s">
        <v>583</v>
      </c>
      <c r="E765" s="250">
        <f>E766+E770+E774+E778+E782+E786+E790+E794+E797+E802+E805</f>
        <v>175062</v>
      </c>
    </row>
    <row r="766" spans="1:5" ht="27.75" customHeight="1">
      <c r="A766" s="113"/>
      <c r="B766" s="477" t="s">
        <v>584</v>
      </c>
      <c r="C766" s="478"/>
      <c r="D766" s="221" t="s">
        <v>585</v>
      </c>
      <c r="E766" s="250">
        <f>E767+E768+E769</f>
        <v>174872</v>
      </c>
    </row>
    <row r="767" spans="1:5" ht="12.75">
      <c r="A767" s="103"/>
      <c r="B767" s="104"/>
      <c r="C767" s="31" t="s">
        <v>481</v>
      </c>
      <c r="D767" s="222" t="s">
        <v>586</v>
      </c>
      <c r="E767" s="239">
        <f>91919-42</f>
        <v>91877</v>
      </c>
    </row>
    <row r="768" spans="1:5" ht="12.75">
      <c r="A768" s="103"/>
      <c r="B768" s="104"/>
      <c r="C768" s="31" t="s">
        <v>467</v>
      </c>
      <c r="D768" s="222" t="s">
        <v>587</v>
      </c>
      <c r="E768" s="239">
        <f>86841-3713-133</f>
        <v>82995</v>
      </c>
    </row>
    <row r="769" spans="1:5" ht="12.75">
      <c r="A769" s="105"/>
      <c r="B769" s="106"/>
      <c r="C769" s="107" t="s">
        <v>484</v>
      </c>
      <c r="D769" s="223" t="s">
        <v>588</v>
      </c>
      <c r="E769" s="239"/>
    </row>
    <row r="770" spans="1:5" ht="31.5" customHeight="1">
      <c r="A770" s="114"/>
      <c r="B770" s="479" t="s">
        <v>589</v>
      </c>
      <c r="C770" s="480"/>
      <c r="D770" s="221" t="s">
        <v>590</v>
      </c>
      <c r="E770" s="250">
        <f>E771+E772+E773</f>
        <v>175</v>
      </c>
    </row>
    <row r="771" spans="1:5" ht="12.75">
      <c r="A771" s="103"/>
      <c r="B771" s="104"/>
      <c r="C771" s="31" t="s">
        <v>481</v>
      </c>
      <c r="D771" s="222" t="s">
        <v>591</v>
      </c>
      <c r="E771" s="239">
        <f>42</f>
        <v>42</v>
      </c>
    </row>
    <row r="772" spans="1:5" ht="12.75">
      <c r="A772" s="103"/>
      <c r="B772" s="104"/>
      <c r="C772" s="31" t="s">
        <v>467</v>
      </c>
      <c r="D772" s="222" t="s">
        <v>592</v>
      </c>
      <c r="E772" s="250">
        <v>133</v>
      </c>
    </row>
    <row r="773" spans="1:5" ht="12.75">
      <c r="A773" s="105"/>
      <c r="B773" s="106"/>
      <c r="C773" s="107" t="s">
        <v>484</v>
      </c>
      <c r="D773" s="223" t="s">
        <v>593</v>
      </c>
      <c r="E773" s="250"/>
    </row>
    <row r="774" spans="1:5" ht="12.75">
      <c r="A774" s="114"/>
      <c r="B774" s="479" t="s">
        <v>594</v>
      </c>
      <c r="C774" s="480"/>
      <c r="D774" s="221" t="s">
        <v>595</v>
      </c>
      <c r="E774" s="250">
        <f>E775+E776+E777</f>
        <v>0</v>
      </c>
    </row>
    <row r="775" spans="1:5" ht="12.75">
      <c r="A775" s="103"/>
      <c r="B775" s="104"/>
      <c r="C775" s="31" t="s">
        <v>481</v>
      </c>
      <c r="D775" s="222" t="s">
        <v>596</v>
      </c>
      <c r="E775" s="250"/>
    </row>
    <row r="776" spans="1:5" ht="12.75">
      <c r="A776" s="103"/>
      <c r="B776" s="104"/>
      <c r="C776" s="31" t="s">
        <v>467</v>
      </c>
      <c r="D776" s="222" t="s">
        <v>597</v>
      </c>
      <c r="E776" s="250"/>
    </row>
    <row r="777" spans="1:5" ht="12.75">
      <c r="A777" s="105"/>
      <c r="B777" s="106"/>
      <c r="C777" s="107" t="s">
        <v>484</v>
      </c>
      <c r="D777" s="223" t="s">
        <v>598</v>
      </c>
      <c r="E777" s="250"/>
    </row>
    <row r="778" spans="1:5" ht="27" customHeight="1">
      <c r="A778" s="114"/>
      <c r="B778" s="465" t="s">
        <v>599</v>
      </c>
      <c r="C778" s="466"/>
      <c r="D778" s="221" t="s">
        <v>600</v>
      </c>
      <c r="E778" s="250">
        <f>E779+E780+E781</f>
        <v>0</v>
      </c>
    </row>
    <row r="779" spans="1:5" ht="12.75">
      <c r="A779" s="103"/>
      <c r="B779" s="104"/>
      <c r="C779" s="31" t="s">
        <v>481</v>
      </c>
      <c r="D779" s="222" t="s">
        <v>601</v>
      </c>
      <c r="E779" s="250"/>
    </row>
    <row r="780" spans="1:5" ht="12.75">
      <c r="A780" s="103"/>
      <c r="B780" s="104"/>
      <c r="C780" s="31" t="s">
        <v>467</v>
      </c>
      <c r="D780" s="222" t="s">
        <v>602</v>
      </c>
      <c r="E780" s="250"/>
    </row>
    <row r="781" spans="1:5" ht="12.75">
      <c r="A781" s="105"/>
      <c r="B781" s="106"/>
      <c r="C781" s="107" t="s">
        <v>484</v>
      </c>
      <c r="D781" s="223" t="s">
        <v>603</v>
      </c>
      <c r="E781" s="250"/>
    </row>
    <row r="782" spans="1:5" ht="29.25" customHeight="1">
      <c r="A782" s="114"/>
      <c r="B782" s="465" t="s">
        <v>604</v>
      </c>
      <c r="C782" s="466"/>
      <c r="D782" s="221" t="s">
        <v>605</v>
      </c>
      <c r="E782" s="250">
        <f>E783+E784+E785</f>
        <v>0</v>
      </c>
    </row>
    <row r="783" spans="1:5" ht="12.75">
      <c r="A783" s="103"/>
      <c r="B783" s="104"/>
      <c r="C783" s="31" t="s">
        <v>481</v>
      </c>
      <c r="D783" s="222" t="s">
        <v>606</v>
      </c>
      <c r="E783" s="250"/>
    </row>
    <row r="784" spans="1:5" ht="12.75">
      <c r="A784" s="103"/>
      <c r="B784" s="104"/>
      <c r="C784" s="31" t="s">
        <v>467</v>
      </c>
      <c r="D784" s="222" t="s">
        <v>607</v>
      </c>
      <c r="E784" s="250"/>
    </row>
    <row r="785" spans="1:5" ht="12.75">
      <c r="A785" s="105"/>
      <c r="B785" s="106"/>
      <c r="C785" s="107" t="s">
        <v>484</v>
      </c>
      <c r="D785" s="223" t="s">
        <v>608</v>
      </c>
      <c r="E785" s="250"/>
    </row>
    <row r="786" spans="1:5" ht="27.75" customHeight="1">
      <c r="A786" s="114"/>
      <c r="B786" s="465" t="s">
        <v>609</v>
      </c>
      <c r="C786" s="466"/>
      <c r="D786" s="221" t="s">
        <v>610</v>
      </c>
      <c r="E786" s="250">
        <f>E787+E788+E789</f>
        <v>0</v>
      </c>
    </row>
    <row r="787" spans="1:5" ht="12.75">
      <c r="A787" s="103"/>
      <c r="B787" s="104"/>
      <c r="C787" s="31" t="s">
        <v>481</v>
      </c>
      <c r="D787" s="222" t="s">
        <v>611</v>
      </c>
      <c r="E787" s="250"/>
    </row>
    <row r="788" spans="1:5" ht="12.75">
      <c r="A788" s="103"/>
      <c r="B788" s="104"/>
      <c r="C788" s="31" t="s">
        <v>467</v>
      </c>
      <c r="D788" s="222" t="s">
        <v>612</v>
      </c>
      <c r="E788" s="250"/>
    </row>
    <row r="789" spans="1:5" ht="12.75">
      <c r="A789" s="105"/>
      <c r="B789" s="106"/>
      <c r="C789" s="107" t="s">
        <v>484</v>
      </c>
      <c r="D789" s="223" t="s">
        <v>613</v>
      </c>
      <c r="E789" s="250"/>
    </row>
    <row r="790" spans="1:5" ht="27.75" customHeight="1">
      <c r="A790" s="114"/>
      <c r="B790" s="465" t="s">
        <v>614</v>
      </c>
      <c r="C790" s="466"/>
      <c r="D790" s="221" t="s">
        <v>615</v>
      </c>
      <c r="E790" s="250">
        <f>E791+E792+E793</f>
        <v>0</v>
      </c>
    </row>
    <row r="791" spans="1:5" ht="12.75">
      <c r="A791" s="103"/>
      <c r="B791" s="104"/>
      <c r="C791" s="31" t="s">
        <v>481</v>
      </c>
      <c r="D791" s="222" t="s">
        <v>616</v>
      </c>
      <c r="E791" s="239"/>
    </row>
    <row r="792" spans="1:5" ht="12.75">
      <c r="A792" s="103"/>
      <c r="B792" s="104"/>
      <c r="C792" s="31" t="s">
        <v>467</v>
      </c>
      <c r="D792" s="222" t="s">
        <v>617</v>
      </c>
      <c r="E792" s="250"/>
    </row>
    <row r="793" spans="1:5" ht="12.75">
      <c r="A793" s="105"/>
      <c r="B793" s="106"/>
      <c r="C793" s="107" t="s">
        <v>484</v>
      </c>
      <c r="D793" s="223" t="s">
        <v>618</v>
      </c>
      <c r="E793" s="250"/>
    </row>
    <row r="794" spans="1:5" s="32" customFormat="1" ht="24.75" customHeight="1">
      <c r="A794" s="181"/>
      <c r="B794" s="467" t="s">
        <v>619</v>
      </c>
      <c r="C794" s="468"/>
      <c r="D794" s="224" t="s">
        <v>620</v>
      </c>
      <c r="E794" s="250">
        <f>E795+E796</f>
        <v>15</v>
      </c>
    </row>
    <row r="795" spans="1:5" s="32" customFormat="1" ht="12.75">
      <c r="A795" s="182"/>
      <c r="B795" s="183"/>
      <c r="C795" s="184" t="s">
        <v>481</v>
      </c>
      <c r="D795" s="225" t="s">
        <v>621</v>
      </c>
      <c r="E795" s="250">
        <v>15</v>
      </c>
    </row>
    <row r="796" spans="1:5" s="32" customFormat="1" ht="12.75">
      <c r="A796" s="185"/>
      <c r="B796" s="186"/>
      <c r="C796" s="187" t="s">
        <v>467</v>
      </c>
      <c r="D796" s="226" t="s">
        <v>622</v>
      </c>
      <c r="E796" s="250"/>
    </row>
    <row r="797" spans="1:5" s="32" customFormat="1" ht="27" customHeight="1">
      <c r="A797" s="188"/>
      <c r="B797" s="469" t="s">
        <v>623</v>
      </c>
      <c r="C797" s="470"/>
      <c r="D797" s="227" t="s">
        <v>624</v>
      </c>
      <c r="E797" s="250">
        <f>E798+E799+E800+E801</f>
        <v>0</v>
      </c>
    </row>
    <row r="798" spans="1:5" s="32" customFormat="1" ht="12.75">
      <c r="A798" s="182"/>
      <c r="B798" s="183"/>
      <c r="C798" s="184" t="s">
        <v>481</v>
      </c>
      <c r="D798" s="225" t="s">
        <v>625</v>
      </c>
      <c r="E798" s="250"/>
    </row>
    <row r="799" spans="1:5" s="32" customFormat="1" ht="12.75">
      <c r="A799" s="182"/>
      <c r="B799" s="183"/>
      <c r="C799" s="184" t="s">
        <v>467</v>
      </c>
      <c r="D799" s="225" t="s">
        <v>626</v>
      </c>
      <c r="E799" s="250"/>
    </row>
    <row r="800" spans="1:5" s="32" customFormat="1" ht="12.75">
      <c r="A800" s="185"/>
      <c r="B800" s="186"/>
      <c r="C800" s="187" t="s">
        <v>484</v>
      </c>
      <c r="D800" s="226" t="s">
        <v>627</v>
      </c>
      <c r="E800" s="250"/>
    </row>
    <row r="801" spans="1:5" s="32" customFormat="1" ht="34.5" customHeight="1">
      <c r="A801" s="117"/>
      <c r="B801" s="118"/>
      <c r="C801" s="119" t="s">
        <v>628</v>
      </c>
      <c r="D801" s="228" t="s">
        <v>629</v>
      </c>
      <c r="E801" s="250"/>
    </row>
    <row r="802" spans="1:5" s="32" customFormat="1" ht="33" customHeight="1">
      <c r="A802" s="117"/>
      <c r="B802" s="461" t="s">
        <v>630</v>
      </c>
      <c r="C802" s="462"/>
      <c r="D802" s="228" t="s">
        <v>631</v>
      </c>
      <c r="E802" s="250">
        <f>E803+E804</f>
        <v>0</v>
      </c>
    </row>
    <row r="803" spans="1:5" s="32" customFormat="1" ht="12.75">
      <c r="A803" s="103"/>
      <c r="B803" s="104"/>
      <c r="C803" s="31" t="s">
        <v>481</v>
      </c>
      <c r="D803" s="222" t="s">
        <v>632</v>
      </c>
      <c r="E803" s="250"/>
    </row>
    <row r="804" spans="1:5" s="32" customFormat="1" ht="12.75">
      <c r="A804" s="103"/>
      <c r="B804" s="104"/>
      <c r="C804" s="31" t="s">
        <v>467</v>
      </c>
      <c r="D804" s="222" t="s">
        <v>633</v>
      </c>
      <c r="E804" s="250"/>
    </row>
    <row r="805" spans="1:5" s="32" customFormat="1" ht="30" customHeight="1">
      <c r="A805" s="117"/>
      <c r="B805" s="463" t="s">
        <v>634</v>
      </c>
      <c r="C805" s="464"/>
      <c r="D805" s="228" t="s">
        <v>635</v>
      </c>
      <c r="E805" s="250">
        <f>E806+E807</f>
        <v>0</v>
      </c>
    </row>
    <row r="806" spans="1:5" s="32" customFormat="1" ht="12.75">
      <c r="A806" s="103"/>
      <c r="B806" s="104"/>
      <c r="C806" s="31" t="s">
        <v>481</v>
      </c>
      <c r="D806" s="222" t="s">
        <v>636</v>
      </c>
      <c r="E806" s="250"/>
    </row>
    <row r="807" spans="1:5" s="32" customFormat="1" ht="13.5" thickBot="1">
      <c r="A807" s="189"/>
      <c r="B807" s="190"/>
      <c r="C807" s="191" t="s">
        <v>467</v>
      </c>
      <c r="D807" s="229" t="s">
        <v>637</v>
      </c>
      <c r="E807" s="259"/>
    </row>
    <row r="808" spans="1:5" ht="18" customHeight="1" hidden="1">
      <c r="A808" s="24"/>
      <c r="B808" s="23"/>
      <c r="C808" s="23"/>
      <c r="D808" s="25"/>
      <c r="E808" s="26"/>
    </row>
    <row r="809" spans="1:2" ht="12" hidden="1">
      <c r="A809" s="1" t="s">
        <v>13</v>
      </c>
      <c r="B809" s="1" t="s">
        <v>14</v>
      </c>
    </row>
    <row r="810" ht="12" hidden="1">
      <c r="B810" s="1" t="s">
        <v>15</v>
      </c>
    </row>
    <row r="811" ht="12" hidden="1">
      <c r="B811" s="1" t="s">
        <v>16</v>
      </c>
    </row>
    <row r="812" ht="12" hidden="1">
      <c r="B812" s="1" t="s">
        <v>5</v>
      </c>
    </row>
    <row r="813" ht="12" hidden="1">
      <c r="B813" s="1" t="s">
        <v>6</v>
      </c>
    </row>
    <row r="814" ht="12" hidden="1">
      <c r="C814" s="1" t="s">
        <v>7</v>
      </c>
    </row>
    <row r="815" ht="12" hidden="1"/>
    <row r="816" ht="12.75" hidden="1">
      <c r="E816" s="20" t="s">
        <v>11</v>
      </c>
    </row>
    <row r="817" ht="12" hidden="1">
      <c r="E817" s="21" t="s">
        <v>12</v>
      </c>
    </row>
  </sheetData>
  <sheetProtection selectLockedCells="1" selectUnlockedCells="1"/>
  <mergeCells count="323">
    <mergeCell ref="A14:C14"/>
    <mergeCell ref="A18:C18"/>
    <mergeCell ref="A5:E5"/>
    <mergeCell ref="A6:E6"/>
    <mergeCell ref="A8:C8"/>
    <mergeCell ref="A9:C9"/>
    <mergeCell ref="A12:C13"/>
    <mergeCell ref="D12:D13"/>
    <mergeCell ref="A19:C19"/>
    <mergeCell ref="A22:C22"/>
    <mergeCell ref="B25:C25"/>
    <mergeCell ref="A26:C26"/>
    <mergeCell ref="B28:C28"/>
    <mergeCell ref="B29:C29"/>
    <mergeCell ref="B30:C30"/>
    <mergeCell ref="A31:C31"/>
    <mergeCell ref="A32:C32"/>
    <mergeCell ref="A35:C35"/>
    <mergeCell ref="A45:C45"/>
    <mergeCell ref="A46:C46"/>
    <mergeCell ref="B47:C47"/>
    <mergeCell ref="B48:C48"/>
    <mergeCell ref="B50:C50"/>
    <mergeCell ref="B51:C51"/>
    <mergeCell ref="A52:C52"/>
    <mergeCell ref="A58:C58"/>
    <mergeCell ref="B63:C63"/>
    <mergeCell ref="B71:C71"/>
    <mergeCell ref="A81:C81"/>
    <mergeCell ref="A82:C82"/>
    <mergeCell ref="B84:C84"/>
    <mergeCell ref="B89:C89"/>
    <mergeCell ref="A93:C93"/>
    <mergeCell ref="B97:C97"/>
    <mergeCell ref="B99:C99"/>
    <mergeCell ref="B100:C100"/>
    <mergeCell ref="A103:C103"/>
    <mergeCell ref="B107:C107"/>
    <mergeCell ref="B108:C108"/>
    <mergeCell ref="B109:C109"/>
    <mergeCell ref="B110:C110"/>
    <mergeCell ref="B111:C111"/>
    <mergeCell ref="B112:C112"/>
    <mergeCell ref="B113:C113"/>
    <mergeCell ref="A116:C116"/>
    <mergeCell ref="A118:C118"/>
    <mergeCell ref="B120:C120"/>
    <mergeCell ref="A123:C123"/>
    <mergeCell ref="B127:C127"/>
    <mergeCell ref="A130:C130"/>
    <mergeCell ref="B131:C131"/>
    <mergeCell ref="B134:C134"/>
    <mergeCell ref="B135:C135"/>
    <mergeCell ref="B136:C136"/>
    <mergeCell ref="B137:C137"/>
    <mergeCell ref="B138:C138"/>
    <mergeCell ref="B141:C141"/>
    <mergeCell ref="A146:C146"/>
    <mergeCell ref="A147:C147"/>
    <mergeCell ref="B148:C148"/>
    <mergeCell ref="B152:C152"/>
    <mergeCell ref="B153:C153"/>
    <mergeCell ref="B154:C154"/>
    <mergeCell ref="B155:C155"/>
    <mergeCell ref="B156:C156"/>
    <mergeCell ref="B157:C157"/>
    <mergeCell ref="B161:C161"/>
    <mergeCell ref="B165:C165"/>
    <mergeCell ref="B169:C169"/>
    <mergeCell ref="B170:C170"/>
    <mergeCell ref="B174:C174"/>
    <mergeCell ref="B175:C175"/>
    <mergeCell ref="B176:C176"/>
    <mergeCell ref="B178:C178"/>
    <mergeCell ref="B179:C179"/>
    <mergeCell ref="B180:C180"/>
    <mergeCell ref="B183:C183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7:C207"/>
    <mergeCell ref="B211:C211"/>
    <mergeCell ref="B215:C215"/>
    <mergeCell ref="B219:C219"/>
    <mergeCell ref="B223:C223"/>
    <mergeCell ref="A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41:C241"/>
    <mergeCell ref="B242:C242"/>
    <mergeCell ref="B243:C243"/>
    <mergeCell ref="A253:C253"/>
    <mergeCell ref="B254:C254"/>
    <mergeCell ref="B244:C244"/>
    <mergeCell ref="B248:C248"/>
    <mergeCell ref="B252:C252"/>
    <mergeCell ref="B257:C257"/>
    <mergeCell ref="B260:C260"/>
    <mergeCell ref="B263:C263"/>
    <mergeCell ref="B268:C268"/>
    <mergeCell ref="B271:C271"/>
    <mergeCell ref="B276:C276"/>
    <mergeCell ref="B281:C281"/>
    <mergeCell ref="B286:C286"/>
    <mergeCell ref="B291:C291"/>
    <mergeCell ref="B296:C296"/>
    <mergeCell ref="A299:B299"/>
    <mergeCell ref="B301:C301"/>
    <mergeCell ref="B306:C306"/>
    <mergeCell ref="B311:C311"/>
    <mergeCell ref="B316:C316"/>
    <mergeCell ref="B333:C333"/>
    <mergeCell ref="B320:C320"/>
    <mergeCell ref="B323:C323"/>
    <mergeCell ref="B326:C326"/>
    <mergeCell ref="B329:C329"/>
    <mergeCell ref="B337:C337"/>
    <mergeCell ref="B341:C341"/>
    <mergeCell ref="B345:C345"/>
    <mergeCell ref="B349:C349"/>
    <mergeCell ref="A353:C353"/>
    <mergeCell ref="B354:C354"/>
    <mergeCell ref="B355:C355"/>
    <mergeCell ref="B356:C356"/>
    <mergeCell ref="A357:C357"/>
    <mergeCell ref="B358:C358"/>
    <mergeCell ref="A359:C359"/>
    <mergeCell ref="B360:C360"/>
    <mergeCell ref="B364:C364"/>
    <mergeCell ref="B368:C368"/>
    <mergeCell ref="B372:C372"/>
    <mergeCell ref="B376:C376"/>
    <mergeCell ref="B380:C380"/>
    <mergeCell ref="B384:C384"/>
    <mergeCell ref="A402:C402"/>
    <mergeCell ref="A406:C406"/>
    <mergeCell ref="A407:C407"/>
    <mergeCell ref="A410:C410"/>
    <mergeCell ref="B413:C413"/>
    <mergeCell ref="B388:C388"/>
    <mergeCell ref="B391:C391"/>
    <mergeCell ref="B396:C396"/>
    <mergeCell ref="B399:C399"/>
    <mergeCell ref="A414:C414"/>
    <mergeCell ref="B416:C416"/>
    <mergeCell ref="B417:C417"/>
    <mergeCell ref="B418:C418"/>
    <mergeCell ref="A419:C419"/>
    <mergeCell ref="A420:C420"/>
    <mergeCell ref="A423:C423"/>
    <mergeCell ref="A433:C433"/>
    <mergeCell ref="A434:C434"/>
    <mergeCell ref="B435:C435"/>
    <mergeCell ref="B436:C436"/>
    <mergeCell ref="B439:C439"/>
    <mergeCell ref="A440:C440"/>
    <mergeCell ref="A446:C446"/>
    <mergeCell ref="B451:C451"/>
    <mergeCell ref="B459:C459"/>
    <mergeCell ref="A469:C469"/>
    <mergeCell ref="A470:C470"/>
    <mergeCell ref="B477:C477"/>
    <mergeCell ref="A481:C481"/>
    <mergeCell ref="B485:C485"/>
    <mergeCell ref="B487:C487"/>
    <mergeCell ref="B488:C488"/>
    <mergeCell ref="A491:C491"/>
    <mergeCell ref="B495:C495"/>
    <mergeCell ref="B496:C496"/>
    <mergeCell ref="B497:C497"/>
    <mergeCell ref="A499:C499"/>
    <mergeCell ref="B501:C501"/>
    <mergeCell ref="A504:C504"/>
    <mergeCell ref="B505:C505"/>
    <mergeCell ref="B508:C508"/>
    <mergeCell ref="B509:C509"/>
    <mergeCell ref="B512:C512"/>
    <mergeCell ref="A515:C515"/>
    <mergeCell ref="A516:C516"/>
    <mergeCell ref="B519:C519"/>
    <mergeCell ref="B520:C520"/>
    <mergeCell ref="B521:C521"/>
    <mergeCell ref="B523:C523"/>
    <mergeCell ref="B524:C524"/>
    <mergeCell ref="B525:C525"/>
    <mergeCell ref="B528:C528"/>
    <mergeCell ref="B529:C529"/>
    <mergeCell ref="B530:C530"/>
    <mergeCell ref="B532:C532"/>
    <mergeCell ref="B533:C533"/>
    <mergeCell ref="B534:C534"/>
    <mergeCell ref="B535:C535"/>
    <mergeCell ref="A536:C536"/>
    <mergeCell ref="B538:C538"/>
    <mergeCell ref="B539:C539"/>
    <mergeCell ref="B540:C540"/>
    <mergeCell ref="B541:C541"/>
    <mergeCell ref="A552:C552"/>
    <mergeCell ref="B549:C549"/>
    <mergeCell ref="A550:C550"/>
    <mergeCell ref="B551:C551"/>
    <mergeCell ref="B542:C542"/>
    <mergeCell ref="B543:C543"/>
    <mergeCell ref="B544:C544"/>
    <mergeCell ref="B545:C545"/>
    <mergeCell ref="B546:C546"/>
    <mergeCell ref="B547:C547"/>
    <mergeCell ref="A557:C557"/>
    <mergeCell ref="B558:C558"/>
    <mergeCell ref="B559:C559"/>
    <mergeCell ref="B560:C560"/>
    <mergeCell ref="B561:C561"/>
    <mergeCell ref="B565:C565"/>
    <mergeCell ref="B567:C567"/>
    <mergeCell ref="B571:C571"/>
    <mergeCell ref="A574:C574"/>
    <mergeCell ref="B575:C575"/>
    <mergeCell ref="B576:C576"/>
    <mergeCell ref="B577:C577"/>
    <mergeCell ref="B579:C579"/>
    <mergeCell ref="B581:C581"/>
    <mergeCell ref="A583:C583"/>
    <mergeCell ref="A584:C584"/>
    <mergeCell ref="B585:C585"/>
    <mergeCell ref="B589:C589"/>
    <mergeCell ref="B590:C590"/>
    <mergeCell ref="B591:C591"/>
    <mergeCell ref="B592:C592"/>
    <mergeCell ref="B593:C593"/>
    <mergeCell ref="B594:C594"/>
    <mergeCell ref="B598:C598"/>
    <mergeCell ref="B602:C602"/>
    <mergeCell ref="B604:C604"/>
    <mergeCell ref="B608:C608"/>
    <mergeCell ref="B609:C609"/>
    <mergeCell ref="B611:C611"/>
    <mergeCell ref="B613:C613"/>
    <mergeCell ref="B614:C614"/>
    <mergeCell ref="B615:C615"/>
    <mergeCell ref="B616:C616"/>
    <mergeCell ref="B617:C617"/>
    <mergeCell ref="B618:C618"/>
    <mergeCell ref="B620:C620"/>
    <mergeCell ref="B621:C621"/>
    <mergeCell ref="B622:C622"/>
    <mergeCell ref="B623:C623"/>
    <mergeCell ref="B627:C627"/>
    <mergeCell ref="B631:C631"/>
    <mergeCell ref="B635:C635"/>
    <mergeCell ref="B639:C639"/>
    <mergeCell ref="B643:C643"/>
    <mergeCell ref="A646:C646"/>
    <mergeCell ref="B647:C647"/>
    <mergeCell ref="B648:C648"/>
    <mergeCell ref="B650:C650"/>
    <mergeCell ref="B651:C651"/>
    <mergeCell ref="A661:C661"/>
    <mergeCell ref="B662:C662"/>
    <mergeCell ref="B665:C665"/>
    <mergeCell ref="B668:C668"/>
    <mergeCell ref="B671:C671"/>
    <mergeCell ref="B652:C652"/>
    <mergeCell ref="B656:C656"/>
    <mergeCell ref="B660:C660"/>
    <mergeCell ref="B676:C676"/>
    <mergeCell ref="B679:C679"/>
    <mergeCell ref="B684:C684"/>
    <mergeCell ref="B689:C689"/>
    <mergeCell ref="B694:C694"/>
    <mergeCell ref="B699:C699"/>
    <mergeCell ref="B704:C704"/>
    <mergeCell ref="B709:C709"/>
    <mergeCell ref="B714:C714"/>
    <mergeCell ref="B719:C719"/>
    <mergeCell ref="B724:C724"/>
    <mergeCell ref="B741:C741"/>
    <mergeCell ref="B728:C728"/>
    <mergeCell ref="B731:C731"/>
    <mergeCell ref="B734:C734"/>
    <mergeCell ref="B737:C737"/>
    <mergeCell ref="B745:C745"/>
    <mergeCell ref="B749:C749"/>
    <mergeCell ref="B753:C753"/>
    <mergeCell ref="B757:C757"/>
    <mergeCell ref="A761:C761"/>
    <mergeCell ref="B762:C762"/>
    <mergeCell ref="B763:C763"/>
    <mergeCell ref="B764:C764"/>
    <mergeCell ref="A765:C765"/>
    <mergeCell ref="B766:C766"/>
    <mergeCell ref="B770:C770"/>
    <mergeCell ref="B774:C774"/>
    <mergeCell ref="B802:C802"/>
    <mergeCell ref="B805:C805"/>
    <mergeCell ref="B778:C778"/>
    <mergeCell ref="B782:C782"/>
    <mergeCell ref="B786:C786"/>
    <mergeCell ref="B790:C790"/>
    <mergeCell ref="B794:C794"/>
    <mergeCell ref="B797:C797"/>
  </mergeCells>
  <printOptions horizontalCentered="1"/>
  <pageMargins left="0.1968503937007874" right="0.1968503937007874" top="0.3937007874015748" bottom="0.2755905511811024" header="0.5118110236220472" footer="0.1968503937007874"/>
  <pageSetup horizontalDpi="600" verticalDpi="600" orientation="landscape" paperSize="9" scale="80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483"/>
  <sheetViews>
    <sheetView zoomScale="85" zoomScaleNormal="85" zoomScalePageLayoutView="0" workbookViewId="0" topLeftCell="A4">
      <pane xSplit="4" ySplit="15" topLeftCell="E76" activePane="bottomRight" state="frozen"/>
      <selection pane="topLeft" activeCell="A4" sqref="A4"/>
      <selection pane="topRight" activeCell="E4" sqref="E4"/>
      <selection pane="bottomLeft" activeCell="A14" sqref="A14"/>
      <selection pane="bottomRight" activeCell="H78" sqref="H78"/>
    </sheetView>
  </sheetViews>
  <sheetFormatPr defaultColWidth="9.140625" defaultRowHeight="12.75"/>
  <cols>
    <col min="1" max="1" width="4.8515625" style="1" customWidth="1"/>
    <col min="2" max="2" width="5.421875" style="1" customWidth="1"/>
    <col min="3" max="3" width="93.140625" style="1" customWidth="1"/>
    <col min="4" max="4" width="14.57421875" style="1" customWidth="1"/>
    <col min="5" max="5" width="12.8515625" style="1" customWidth="1"/>
    <col min="6" max="16384" width="9.140625" style="1" customWidth="1"/>
  </cols>
  <sheetData>
    <row r="1" spans="1:5" ht="12.75">
      <c r="A1" s="2" t="s">
        <v>1037</v>
      </c>
      <c r="B1" s="2"/>
      <c r="C1" s="2"/>
      <c r="D1" s="3"/>
      <c r="E1" s="4"/>
    </row>
    <row r="2" spans="1:5" s="7" customFormat="1" ht="15">
      <c r="A2" s="6" t="s">
        <v>1038</v>
      </c>
      <c r="B2" s="4"/>
      <c r="C2" s="4"/>
      <c r="D2" s="3"/>
      <c r="E2" s="4"/>
    </row>
    <row r="3" spans="1:5" ht="21.75" customHeight="1">
      <c r="A3" s="8" t="s">
        <v>0</v>
      </c>
      <c r="B3" s="8"/>
      <c r="C3" s="9"/>
      <c r="D3" s="3"/>
      <c r="E3" s="4"/>
    </row>
    <row r="4" spans="1:5" ht="21.75" customHeight="1">
      <c r="A4" s="265" t="s">
        <v>1037</v>
      </c>
      <c r="B4" s="266"/>
      <c r="C4" s="266"/>
      <c r="D4" s="3"/>
      <c r="E4" s="4"/>
    </row>
    <row r="5" spans="1:5" ht="21.75" customHeight="1">
      <c r="A5" s="267" t="s">
        <v>1041</v>
      </c>
      <c r="B5" s="268"/>
      <c r="C5" s="268"/>
      <c r="D5" s="3"/>
      <c r="E5" s="4"/>
    </row>
    <row r="6" spans="1:5" ht="21.75" customHeight="1">
      <c r="A6" s="269" t="s">
        <v>0</v>
      </c>
      <c r="B6" s="269"/>
      <c r="C6" s="269"/>
      <c r="D6" s="3"/>
      <c r="E6" s="4"/>
    </row>
    <row r="7" spans="1:5" ht="43.5" customHeight="1" hidden="1">
      <c r="A7" s="8"/>
      <c r="B7" s="8"/>
      <c r="C7" s="9"/>
      <c r="D7" s="3"/>
      <c r="E7" s="4"/>
    </row>
    <row r="8" spans="1:5" ht="21.75" customHeight="1">
      <c r="A8" s="8"/>
      <c r="B8" s="8"/>
      <c r="C8" s="9"/>
      <c r="D8" s="3"/>
      <c r="E8" s="4"/>
    </row>
    <row r="9" spans="1:5" ht="12">
      <c r="A9" s="8"/>
      <c r="B9" s="8"/>
      <c r="C9" s="9"/>
      <c r="D9" s="3"/>
      <c r="E9" s="4"/>
    </row>
    <row r="10" spans="1:5" ht="12.75">
      <c r="A10" s="583" t="s">
        <v>1</v>
      </c>
      <c r="B10" s="583"/>
      <c r="C10" s="583"/>
      <c r="D10" s="583"/>
      <c r="E10" s="583"/>
    </row>
    <row r="11" spans="1:5" ht="12.75">
      <c r="A11" s="583" t="s">
        <v>1144</v>
      </c>
      <c r="B11" s="583"/>
      <c r="C11" s="583"/>
      <c r="D11" s="583"/>
      <c r="E11" s="583"/>
    </row>
    <row r="12" spans="1:5" ht="12.75">
      <c r="A12" s="5"/>
      <c r="B12" s="5"/>
      <c r="C12" s="5"/>
      <c r="D12" s="5"/>
      <c r="E12" s="5"/>
    </row>
    <row r="13" spans="1:5" ht="12.75" customHeight="1">
      <c r="A13" s="584"/>
      <c r="B13" s="584"/>
      <c r="C13" s="584"/>
      <c r="D13" s="5"/>
      <c r="E13" s="5"/>
    </row>
    <row r="14" spans="1:5" ht="12.75" customHeight="1" hidden="1">
      <c r="A14" s="584"/>
      <c r="B14" s="584"/>
      <c r="C14" s="584"/>
      <c r="D14" s="5"/>
      <c r="E14" s="5"/>
    </row>
    <row r="15" spans="1:5" ht="13.5" customHeight="1" hidden="1">
      <c r="A15" s="2" t="s">
        <v>2</v>
      </c>
      <c r="B15" s="2"/>
      <c r="C15" s="10"/>
      <c r="D15" s="3"/>
      <c r="E15" s="4"/>
    </row>
    <row r="16" spans="1:5" ht="13.5" thickBot="1">
      <c r="A16" s="10"/>
      <c r="B16" s="10"/>
      <c r="C16" s="10"/>
      <c r="D16" s="3"/>
      <c r="E16" s="11" t="s">
        <v>1043</v>
      </c>
    </row>
    <row r="17" spans="1:5" ht="39.75" customHeight="1">
      <c r="A17" s="585" t="s">
        <v>3</v>
      </c>
      <c r="B17" s="586"/>
      <c r="C17" s="586"/>
      <c r="D17" s="589" t="s">
        <v>4</v>
      </c>
      <c r="E17" s="22" t="s">
        <v>1039</v>
      </c>
    </row>
    <row r="18" spans="1:5" ht="30.75" customHeight="1" thickBot="1">
      <c r="A18" s="587"/>
      <c r="B18" s="588"/>
      <c r="C18" s="588"/>
      <c r="D18" s="590"/>
      <c r="E18" s="264" t="s">
        <v>1040</v>
      </c>
    </row>
    <row r="19" spans="1:11" ht="39" customHeight="1">
      <c r="A19" s="604" t="s">
        <v>638</v>
      </c>
      <c r="B19" s="605"/>
      <c r="C19" s="605"/>
      <c r="D19" s="232" t="s">
        <v>639</v>
      </c>
      <c r="E19" s="251">
        <f>E20+E38+E48+E108+E119+E127</f>
        <v>2275484</v>
      </c>
      <c r="H19" s="263"/>
      <c r="K19" s="432"/>
    </row>
    <row r="20" spans="1:11" ht="34.5" customHeight="1">
      <c r="A20" s="602" t="s">
        <v>640</v>
      </c>
      <c r="B20" s="603"/>
      <c r="C20" s="603"/>
      <c r="D20" s="122" t="s">
        <v>641</v>
      </c>
      <c r="E20" s="252">
        <f>E21+E25+E32+E33</f>
        <v>177596</v>
      </c>
      <c r="K20" s="432"/>
    </row>
    <row r="21" spans="1:11" ht="18" customHeight="1">
      <c r="A21" s="92" t="s">
        <v>642</v>
      </c>
      <c r="B21" s="123"/>
      <c r="C21" s="124"/>
      <c r="D21" s="81" t="s">
        <v>643</v>
      </c>
      <c r="E21" s="253">
        <f>E23</f>
        <v>160922</v>
      </c>
      <c r="K21" s="432"/>
    </row>
    <row r="22" spans="1:11" ht="18" customHeight="1">
      <c r="A22" s="125" t="s">
        <v>644</v>
      </c>
      <c r="B22" s="126"/>
      <c r="C22" s="127"/>
      <c r="D22" s="36"/>
      <c r="E22" s="253"/>
      <c r="K22" s="432"/>
    </row>
    <row r="23" spans="1:11" ht="18" customHeight="1">
      <c r="A23" s="128"/>
      <c r="B23" s="129" t="s">
        <v>645</v>
      </c>
      <c r="C23" s="124"/>
      <c r="D23" s="36" t="s">
        <v>646</v>
      </c>
      <c r="E23" s="253">
        <f>E24</f>
        <v>160922</v>
      </c>
      <c r="K23" s="432"/>
    </row>
    <row r="24" spans="1:11" ht="18" customHeight="1">
      <c r="A24" s="128"/>
      <c r="B24" s="129"/>
      <c r="C24" s="130" t="s">
        <v>647</v>
      </c>
      <c r="D24" s="36" t="s">
        <v>648</v>
      </c>
      <c r="E24" s="253">
        <f>E181++E334</f>
        <v>160922</v>
      </c>
      <c r="K24" s="432"/>
    </row>
    <row r="25" spans="1:11" ht="27" customHeight="1">
      <c r="A25" s="523" t="s">
        <v>649</v>
      </c>
      <c r="B25" s="524"/>
      <c r="C25" s="524"/>
      <c r="D25" s="81" t="s">
        <v>650</v>
      </c>
      <c r="E25" s="253">
        <f>E27+E28+E29+E30+E31</f>
        <v>0</v>
      </c>
      <c r="K25" s="432"/>
    </row>
    <row r="26" spans="1:11" ht="18" customHeight="1">
      <c r="A26" s="125" t="s">
        <v>644</v>
      </c>
      <c r="B26" s="126"/>
      <c r="C26" s="127"/>
      <c r="D26" s="36"/>
      <c r="E26" s="253"/>
      <c r="K26" s="432"/>
    </row>
    <row r="27" spans="1:11" ht="18" customHeight="1">
      <c r="A27" s="131"/>
      <c r="B27" s="132" t="s">
        <v>651</v>
      </c>
      <c r="C27" s="124"/>
      <c r="D27" s="36" t="s">
        <v>652</v>
      </c>
      <c r="E27" s="253">
        <f>E184+E337</f>
        <v>0</v>
      </c>
      <c r="K27" s="432"/>
    </row>
    <row r="28" spans="1:11" ht="29.25" customHeight="1">
      <c r="A28" s="133"/>
      <c r="B28" s="571" t="s">
        <v>653</v>
      </c>
      <c r="C28" s="571"/>
      <c r="D28" s="36" t="s">
        <v>654</v>
      </c>
      <c r="E28" s="253">
        <f>E185+E338</f>
        <v>0</v>
      </c>
      <c r="K28" s="432"/>
    </row>
    <row r="29" spans="1:11" ht="30.75" customHeight="1">
      <c r="A29" s="133"/>
      <c r="B29" s="539" t="s">
        <v>655</v>
      </c>
      <c r="C29" s="539"/>
      <c r="D29" s="36" t="s">
        <v>656</v>
      </c>
      <c r="E29" s="253">
        <f>E186+E339</f>
        <v>0</v>
      </c>
      <c r="K29" s="432"/>
    </row>
    <row r="30" spans="1:11" ht="18" customHeight="1">
      <c r="A30" s="133"/>
      <c r="B30" s="134" t="s">
        <v>657</v>
      </c>
      <c r="C30" s="124"/>
      <c r="D30" s="36" t="s">
        <v>658</v>
      </c>
      <c r="E30" s="253">
        <f>E187+E340</f>
        <v>0</v>
      </c>
      <c r="K30" s="432"/>
    </row>
    <row r="31" spans="1:11" ht="18" customHeight="1">
      <c r="A31" s="135"/>
      <c r="B31" s="129" t="s">
        <v>659</v>
      </c>
      <c r="C31" s="136"/>
      <c r="D31" s="36" t="s">
        <v>660</v>
      </c>
      <c r="E31" s="253">
        <f>E188+E341</f>
        <v>0</v>
      </c>
      <c r="K31" s="432"/>
    </row>
    <row r="32" spans="1:5" ht="18" customHeight="1">
      <c r="A32" s="131" t="s">
        <v>661</v>
      </c>
      <c r="B32" s="132"/>
      <c r="C32" s="124"/>
      <c r="D32" s="81" t="s">
        <v>662</v>
      </c>
      <c r="E32" s="253">
        <f>E189</f>
        <v>16674</v>
      </c>
    </row>
    <row r="33" spans="1:5" ht="29.25" customHeight="1">
      <c r="A33" s="523" t="s">
        <v>663</v>
      </c>
      <c r="B33" s="524"/>
      <c r="C33" s="524"/>
      <c r="D33" s="81" t="s">
        <v>664</v>
      </c>
      <c r="E33" s="253">
        <f>E35+E36+E37</f>
        <v>0</v>
      </c>
    </row>
    <row r="34" spans="1:5" ht="18" customHeight="1">
      <c r="A34" s="125" t="s">
        <v>644</v>
      </c>
      <c r="B34" s="126"/>
      <c r="C34" s="127"/>
      <c r="D34" s="36"/>
      <c r="E34" s="253"/>
    </row>
    <row r="35" spans="1:5" ht="27.75" customHeight="1">
      <c r="A35" s="137"/>
      <c r="B35" s="539" t="s">
        <v>665</v>
      </c>
      <c r="C35" s="539"/>
      <c r="D35" s="36" t="s">
        <v>666</v>
      </c>
      <c r="E35" s="253"/>
    </row>
    <row r="36" spans="1:5" ht="20.25" customHeight="1">
      <c r="A36" s="137"/>
      <c r="B36" s="539" t="s">
        <v>667</v>
      </c>
      <c r="C36" s="539"/>
      <c r="D36" s="36" t="s">
        <v>668</v>
      </c>
      <c r="E36" s="253"/>
    </row>
    <row r="37" spans="1:5" ht="24" customHeight="1">
      <c r="A37" s="137"/>
      <c r="B37" s="539" t="s">
        <v>669</v>
      </c>
      <c r="C37" s="539"/>
      <c r="D37" s="36" t="s">
        <v>670</v>
      </c>
      <c r="E37" s="253"/>
    </row>
    <row r="38" spans="1:5" ht="27" customHeight="1">
      <c r="A38" s="502" t="s">
        <v>671</v>
      </c>
      <c r="B38" s="503"/>
      <c r="C38" s="503"/>
      <c r="D38" s="81" t="s">
        <v>672</v>
      </c>
      <c r="E38" s="253">
        <f>E39+E42</f>
        <v>50573</v>
      </c>
    </row>
    <row r="39" spans="1:5" ht="18" customHeight="1">
      <c r="A39" s="133" t="s">
        <v>673</v>
      </c>
      <c r="B39" s="138"/>
      <c r="C39" s="139"/>
      <c r="D39" s="81" t="s">
        <v>674</v>
      </c>
      <c r="E39" s="253">
        <f>E41</f>
        <v>0</v>
      </c>
    </row>
    <row r="40" spans="1:5" ht="18" customHeight="1">
      <c r="A40" s="125" t="s">
        <v>644</v>
      </c>
      <c r="B40" s="126"/>
      <c r="C40" s="127"/>
      <c r="D40" s="36"/>
      <c r="E40" s="253"/>
    </row>
    <row r="41" spans="1:5" ht="18" customHeight="1">
      <c r="A41" s="128"/>
      <c r="B41" s="129" t="s">
        <v>675</v>
      </c>
      <c r="C41" s="124"/>
      <c r="D41" s="36" t="s">
        <v>676</v>
      </c>
      <c r="E41" s="253"/>
    </row>
    <row r="42" spans="1:5" ht="22.5" customHeight="1">
      <c r="A42" s="502" t="s">
        <v>677</v>
      </c>
      <c r="B42" s="503"/>
      <c r="C42" s="503"/>
      <c r="D42" s="81" t="s">
        <v>678</v>
      </c>
      <c r="E42" s="253">
        <f>E44+E46+E47</f>
        <v>50573</v>
      </c>
    </row>
    <row r="43" spans="1:5" ht="18" customHeight="1">
      <c r="A43" s="125" t="s">
        <v>644</v>
      </c>
      <c r="B43" s="126"/>
      <c r="C43" s="127"/>
      <c r="D43" s="36"/>
      <c r="E43" s="253"/>
    </row>
    <row r="44" spans="1:5" ht="18" customHeight="1">
      <c r="A44" s="135"/>
      <c r="B44" s="140" t="s">
        <v>679</v>
      </c>
      <c r="C44" s="124"/>
      <c r="D44" s="36" t="s">
        <v>680</v>
      </c>
      <c r="E44" s="253">
        <f>E45</f>
        <v>33482</v>
      </c>
    </row>
    <row r="45" spans="1:5" ht="18" customHeight="1">
      <c r="A45" s="135"/>
      <c r="B45" s="140"/>
      <c r="C45" s="130" t="s">
        <v>681</v>
      </c>
      <c r="D45" s="36" t="s">
        <v>682</v>
      </c>
      <c r="E45" s="253">
        <f>E202+E349</f>
        <v>33482</v>
      </c>
    </row>
    <row r="46" spans="1:5" ht="18" customHeight="1">
      <c r="A46" s="135"/>
      <c r="B46" s="140" t="s">
        <v>683</v>
      </c>
      <c r="C46" s="124"/>
      <c r="D46" s="36" t="s">
        <v>684</v>
      </c>
      <c r="E46" s="253">
        <f>E203+E350</f>
        <v>1621</v>
      </c>
    </row>
    <row r="47" spans="1:5" ht="18" customHeight="1">
      <c r="A47" s="135"/>
      <c r="B47" s="140" t="s">
        <v>685</v>
      </c>
      <c r="C47" s="124"/>
      <c r="D47" s="36" t="s">
        <v>686</v>
      </c>
      <c r="E47" s="253">
        <f>E204+E351</f>
        <v>15470</v>
      </c>
    </row>
    <row r="48" spans="1:5" ht="29.25" customHeight="1">
      <c r="A48" s="523" t="s">
        <v>687</v>
      </c>
      <c r="B48" s="524"/>
      <c r="C48" s="524"/>
      <c r="D48" s="81" t="s">
        <v>688</v>
      </c>
      <c r="E48" s="253">
        <f>E49+E68+E76+E94</f>
        <v>759218</v>
      </c>
    </row>
    <row r="49" spans="1:5" ht="33.75" customHeight="1">
      <c r="A49" s="523" t="s">
        <v>689</v>
      </c>
      <c r="B49" s="524"/>
      <c r="C49" s="524"/>
      <c r="D49" s="81" t="s">
        <v>690</v>
      </c>
      <c r="E49" s="253">
        <f>E51+E54+E58+E59+E61+E64+E66+E67</f>
        <v>256129</v>
      </c>
    </row>
    <row r="50" spans="1:5" ht="18" customHeight="1">
      <c r="A50" s="125" t="s">
        <v>644</v>
      </c>
      <c r="B50" s="126"/>
      <c r="C50" s="127"/>
      <c r="D50" s="36"/>
      <c r="E50" s="253"/>
    </row>
    <row r="51" spans="1:5" ht="18" customHeight="1">
      <c r="A51" s="135"/>
      <c r="B51" s="129" t="s">
        <v>691</v>
      </c>
      <c r="C51" s="100"/>
      <c r="D51" s="36" t="s">
        <v>692</v>
      </c>
      <c r="E51" s="253">
        <f>E52+E53</f>
        <v>49250</v>
      </c>
    </row>
    <row r="52" spans="1:5" ht="18" customHeight="1">
      <c r="A52" s="135"/>
      <c r="B52" s="129"/>
      <c r="C52" s="130" t="s">
        <v>693</v>
      </c>
      <c r="D52" s="36" t="s">
        <v>694</v>
      </c>
      <c r="E52" s="253">
        <f>+E209+E356</f>
        <v>42269</v>
      </c>
    </row>
    <row r="53" spans="1:5" ht="18" customHeight="1">
      <c r="A53" s="135"/>
      <c r="B53" s="129"/>
      <c r="C53" s="130" t="s">
        <v>695</v>
      </c>
      <c r="D53" s="36" t="s">
        <v>696</v>
      </c>
      <c r="E53" s="253">
        <f>+E210+E357</f>
        <v>6981</v>
      </c>
    </row>
    <row r="54" spans="1:5" ht="18" customHeight="1">
      <c r="A54" s="135"/>
      <c r="B54" s="129" t="s">
        <v>697</v>
      </c>
      <c r="C54" s="139"/>
      <c r="D54" s="36" t="s">
        <v>698</v>
      </c>
      <c r="E54" s="253">
        <f>E55+E56+E57</f>
        <v>121994</v>
      </c>
    </row>
    <row r="55" spans="1:5" ht="18" customHeight="1">
      <c r="A55" s="135"/>
      <c r="B55" s="129"/>
      <c r="C55" s="130" t="s">
        <v>699</v>
      </c>
      <c r="D55" s="36" t="s">
        <v>700</v>
      </c>
      <c r="E55" s="253">
        <f>+E212+E359</f>
        <v>40625</v>
      </c>
    </row>
    <row r="56" spans="1:5" ht="18" customHeight="1">
      <c r="A56" s="135"/>
      <c r="B56" s="129"/>
      <c r="C56" s="130" t="s">
        <v>701</v>
      </c>
      <c r="D56" s="36" t="s">
        <v>702</v>
      </c>
      <c r="E56" s="253">
        <f>+E213+E360</f>
        <v>80897</v>
      </c>
    </row>
    <row r="57" spans="1:5" ht="18" customHeight="1">
      <c r="A57" s="135"/>
      <c r="B57" s="129"/>
      <c r="C57" s="141" t="s">
        <v>703</v>
      </c>
      <c r="D57" s="36" t="s">
        <v>704</v>
      </c>
      <c r="E57" s="253">
        <f>+E214+E361</f>
        <v>472</v>
      </c>
    </row>
    <row r="58" spans="1:5" ht="18" customHeight="1">
      <c r="A58" s="135"/>
      <c r="B58" s="129" t="s">
        <v>705</v>
      </c>
      <c r="C58" s="130"/>
      <c r="D58" s="36" t="s">
        <v>706</v>
      </c>
      <c r="E58" s="253"/>
    </row>
    <row r="59" spans="1:5" ht="18" customHeight="1">
      <c r="A59" s="135"/>
      <c r="B59" s="129" t="s">
        <v>707</v>
      </c>
      <c r="C59" s="100"/>
      <c r="D59" s="36" t="s">
        <v>708</v>
      </c>
      <c r="E59" s="253">
        <f>E60</f>
        <v>0</v>
      </c>
    </row>
    <row r="60" spans="1:5" ht="18" customHeight="1">
      <c r="A60" s="135"/>
      <c r="B60" s="129"/>
      <c r="C60" s="130" t="s">
        <v>709</v>
      </c>
      <c r="D60" s="36" t="s">
        <v>710</v>
      </c>
      <c r="E60" s="253"/>
    </row>
    <row r="61" spans="1:5" ht="18" customHeight="1">
      <c r="A61" s="135"/>
      <c r="B61" s="129" t="s">
        <v>711</v>
      </c>
      <c r="C61" s="130"/>
      <c r="D61" s="36" t="s">
        <v>712</v>
      </c>
      <c r="E61" s="253">
        <f>E62+E63</f>
        <v>0</v>
      </c>
    </row>
    <row r="62" spans="1:5" ht="18" customHeight="1">
      <c r="A62" s="135"/>
      <c r="B62" s="129"/>
      <c r="C62" s="130" t="s">
        <v>713</v>
      </c>
      <c r="D62" s="36" t="s">
        <v>714</v>
      </c>
      <c r="E62" s="253"/>
    </row>
    <row r="63" spans="1:5" ht="18" customHeight="1">
      <c r="A63" s="135"/>
      <c r="B63" s="129"/>
      <c r="C63" s="130" t="s">
        <v>715</v>
      </c>
      <c r="D63" s="36" t="s">
        <v>716</v>
      </c>
      <c r="E63" s="253"/>
    </row>
    <row r="64" spans="1:5" ht="18" customHeight="1">
      <c r="A64" s="135"/>
      <c r="B64" s="142" t="s">
        <v>717</v>
      </c>
      <c r="C64" s="130"/>
      <c r="D64" s="73" t="s">
        <v>718</v>
      </c>
      <c r="E64" s="253">
        <f>E65</f>
        <v>0</v>
      </c>
    </row>
    <row r="65" spans="1:5" ht="18" customHeight="1">
      <c r="A65" s="135"/>
      <c r="B65" s="129"/>
      <c r="C65" s="143" t="s">
        <v>719</v>
      </c>
      <c r="D65" s="73" t="s">
        <v>720</v>
      </c>
      <c r="E65" s="253"/>
    </row>
    <row r="66" spans="1:5" s="53" customFormat="1" ht="18" customHeight="1">
      <c r="A66" s="125"/>
      <c r="B66" s="594" t="s">
        <v>721</v>
      </c>
      <c r="C66" s="601"/>
      <c r="D66" s="36" t="s">
        <v>722</v>
      </c>
      <c r="E66" s="253">
        <f>+E223+E368</f>
        <v>1217</v>
      </c>
    </row>
    <row r="67" spans="1:5" ht="18" customHeight="1">
      <c r="A67" s="135"/>
      <c r="B67" s="134" t="s">
        <v>723</v>
      </c>
      <c r="C67" s="141"/>
      <c r="D67" s="36" t="s">
        <v>724</v>
      </c>
      <c r="E67" s="253">
        <f>+E224+E369</f>
        <v>83668</v>
      </c>
    </row>
    <row r="68" spans="1:5" ht="18" customHeight="1">
      <c r="A68" s="133" t="s">
        <v>725</v>
      </c>
      <c r="B68" s="134"/>
      <c r="C68" s="96"/>
      <c r="D68" s="81" t="s">
        <v>726</v>
      </c>
      <c r="E68" s="253">
        <f>E70+E73+E74</f>
        <v>115704</v>
      </c>
    </row>
    <row r="69" spans="1:5" ht="18" customHeight="1">
      <c r="A69" s="125" t="s">
        <v>644</v>
      </c>
      <c r="B69" s="126"/>
      <c r="C69" s="127"/>
      <c r="D69" s="36"/>
      <c r="E69" s="253"/>
    </row>
    <row r="70" spans="1:5" ht="34.5" customHeight="1">
      <c r="A70" s="145"/>
      <c r="B70" s="571" t="s">
        <v>727</v>
      </c>
      <c r="C70" s="571"/>
      <c r="D70" s="36" t="s">
        <v>728</v>
      </c>
      <c r="E70" s="253">
        <f>E71+E72</f>
        <v>100800</v>
      </c>
    </row>
    <row r="71" spans="1:5" ht="18" customHeight="1">
      <c r="A71" s="145"/>
      <c r="B71" s="134"/>
      <c r="C71" s="141" t="s">
        <v>729</v>
      </c>
      <c r="D71" s="36" t="s">
        <v>730</v>
      </c>
      <c r="E71" s="253">
        <f>E228+E373</f>
        <v>100800</v>
      </c>
    </row>
    <row r="72" spans="1:5" ht="18" customHeight="1">
      <c r="A72" s="145"/>
      <c r="B72" s="134"/>
      <c r="C72" s="141" t="s">
        <v>731</v>
      </c>
      <c r="D72" s="36" t="s">
        <v>732</v>
      </c>
      <c r="E72" s="253"/>
    </row>
    <row r="73" spans="1:5" ht="18" customHeight="1">
      <c r="A73" s="145"/>
      <c r="B73" s="134" t="s">
        <v>733</v>
      </c>
      <c r="C73" s="141"/>
      <c r="D73" s="36" t="s">
        <v>734</v>
      </c>
      <c r="E73" s="253">
        <f>E230+E375</f>
        <v>14874</v>
      </c>
    </row>
    <row r="74" spans="1:5" ht="18" customHeight="1">
      <c r="A74" s="135"/>
      <c r="B74" s="129" t="s">
        <v>735</v>
      </c>
      <c r="C74" s="130"/>
      <c r="D74" s="36" t="s">
        <v>736</v>
      </c>
      <c r="E74" s="253">
        <f>E75</f>
        <v>30</v>
      </c>
    </row>
    <row r="75" spans="1:5" ht="18" customHeight="1">
      <c r="A75" s="135"/>
      <c r="B75" s="129"/>
      <c r="C75" s="141" t="s">
        <v>737</v>
      </c>
      <c r="D75" s="36" t="s">
        <v>738</v>
      </c>
      <c r="E75" s="253">
        <f>E232+E377</f>
        <v>30</v>
      </c>
    </row>
    <row r="76" spans="1:5" ht="28.5" customHeight="1">
      <c r="A76" s="523" t="s">
        <v>739</v>
      </c>
      <c r="B76" s="524"/>
      <c r="C76" s="524"/>
      <c r="D76" s="81" t="s">
        <v>740</v>
      </c>
      <c r="E76" s="253">
        <f>E78+E88+E92+E93</f>
        <v>244056</v>
      </c>
    </row>
    <row r="77" spans="1:5" ht="18" customHeight="1">
      <c r="A77" s="125" t="s">
        <v>644</v>
      </c>
      <c r="B77" s="126"/>
      <c r="C77" s="127"/>
      <c r="D77" s="36"/>
      <c r="E77" s="253"/>
    </row>
    <row r="78" spans="1:5" ht="26.25" customHeight="1">
      <c r="A78" s="145"/>
      <c r="B78" s="571" t="s">
        <v>741</v>
      </c>
      <c r="C78" s="571"/>
      <c r="D78" s="36" t="s">
        <v>742</v>
      </c>
      <c r="E78" s="253">
        <f>E79+E80+E81+E82+E83+E84+E85+E86+E87</f>
        <v>21843</v>
      </c>
    </row>
    <row r="79" spans="1:5" ht="18" customHeight="1">
      <c r="A79" s="145"/>
      <c r="B79" s="129"/>
      <c r="C79" s="141" t="s">
        <v>743</v>
      </c>
      <c r="D79" s="146" t="s">
        <v>744</v>
      </c>
      <c r="E79" s="253"/>
    </row>
    <row r="80" spans="1:5" ht="18" customHeight="1">
      <c r="A80" s="145"/>
      <c r="B80" s="129"/>
      <c r="C80" s="96" t="s">
        <v>745</v>
      </c>
      <c r="D80" s="146" t="s">
        <v>746</v>
      </c>
      <c r="E80" s="253"/>
    </row>
    <row r="81" spans="1:5" ht="18" customHeight="1">
      <c r="A81" s="145"/>
      <c r="B81" s="129"/>
      <c r="C81" s="141" t="s">
        <v>747</v>
      </c>
      <c r="D81" s="146" t="s">
        <v>748</v>
      </c>
      <c r="E81" s="253">
        <f>+E238+E383</f>
        <v>20043</v>
      </c>
    </row>
    <row r="82" spans="1:5" ht="18" customHeight="1">
      <c r="A82" s="145"/>
      <c r="B82" s="129"/>
      <c r="C82" s="96" t="s">
        <v>749</v>
      </c>
      <c r="D82" s="146" t="s">
        <v>750</v>
      </c>
      <c r="E82" s="253"/>
    </row>
    <row r="83" spans="1:5" ht="18" customHeight="1">
      <c r="A83" s="145"/>
      <c r="B83" s="129"/>
      <c r="C83" s="96" t="s">
        <v>751</v>
      </c>
      <c r="D83" s="146" t="s">
        <v>752</v>
      </c>
      <c r="E83" s="253"/>
    </row>
    <row r="84" spans="1:5" ht="18" customHeight="1">
      <c r="A84" s="145"/>
      <c r="B84" s="129"/>
      <c r="C84" s="96" t="s">
        <v>753</v>
      </c>
      <c r="D84" s="146" t="s">
        <v>754</v>
      </c>
      <c r="E84" s="253"/>
    </row>
    <row r="85" spans="1:5" ht="18" customHeight="1">
      <c r="A85" s="145"/>
      <c r="B85" s="129"/>
      <c r="C85" s="96" t="s">
        <v>755</v>
      </c>
      <c r="D85" s="146" t="s">
        <v>756</v>
      </c>
      <c r="E85" s="253">
        <f>E242+E387</f>
        <v>1600</v>
      </c>
    </row>
    <row r="86" spans="1:5" ht="18" customHeight="1">
      <c r="A86" s="145"/>
      <c r="B86" s="129"/>
      <c r="C86" s="96" t="s">
        <v>757</v>
      </c>
      <c r="D86" s="146" t="s">
        <v>758</v>
      </c>
      <c r="E86" s="253">
        <f>E243+E388</f>
        <v>200</v>
      </c>
    </row>
    <row r="87" spans="1:5" ht="18" customHeight="1">
      <c r="A87" s="145"/>
      <c r="B87" s="129"/>
      <c r="C87" s="141" t="s">
        <v>759</v>
      </c>
      <c r="D87" s="146" t="s">
        <v>760</v>
      </c>
      <c r="E87" s="253"/>
    </row>
    <row r="88" spans="1:5" ht="18" customHeight="1">
      <c r="A88" s="145"/>
      <c r="B88" s="129" t="s">
        <v>761</v>
      </c>
      <c r="C88" s="141"/>
      <c r="D88" s="36" t="s">
        <v>762</v>
      </c>
      <c r="E88" s="253">
        <f>E89+E90+E91</f>
        <v>198869</v>
      </c>
    </row>
    <row r="89" spans="1:5" ht="18" customHeight="1">
      <c r="A89" s="145"/>
      <c r="B89" s="129"/>
      <c r="C89" s="141" t="s">
        <v>763</v>
      </c>
      <c r="D89" s="146" t="s">
        <v>764</v>
      </c>
      <c r="E89" s="253">
        <f>+E246+E391</f>
        <v>61289</v>
      </c>
    </row>
    <row r="90" spans="1:5" ht="18" customHeight="1">
      <c r="A90" s="145"/>
      <c r="B90" s="129"/>
      <c r="C90" s="141" t="s">
        <v>765</v>
      </c>
      <c r="D90" s="146" t="s">
        <v>766</v>
      </c>
      <c r="E90" s="253">
        <f>+E247+E392</f>
        <v>938</v>
      </c>
    </row>
    <row r="91" spans="1:5" ht="26.25" customHeight="1">
      <c r="A91" s="145"/>
      <c r="B91" s="129"/>
      <c r="C91" s="96" t="s">
        <v>767</v>
      </c>
      <c r="D91" s="146" t="s">
        <v>768</v>
      </c>
      <c r="E91" s="253">
        <f>+E248+E393</f>
        <v>136642</v>
      </c>
    </row>
    <row r="92" spans="1:5" ht="18" customHeight="1">
      <c r="A92" s="145"/>
      <c r="B92" s="129" t="s">
        <v>769</v>
      </c>
      <c r="C92" s="139"/>
      <c r="D92" s="36" t="s">
        <v>770</v>
      </c>
      <c r="E92" s="253">
        <f>+E249+E394</f>
        <v>200</v>
      </c>
    </row>
    <row r="93" spans="1:5" ht="24" customHeight="1">
      <c r="A93" s="145"/>
      <c r="B93" s="129" t="s">
        <v>771</v>
      </c>
      <c r="C93" s="139"/>
      <c r="D93" s="36" t="s">
        <v>772</v>
      </c>
      <c r="E93" s="253">
        <f>+E250+E395</f>
        <v>23144</v>
      </c>
    </row>
    <row r="94" spans="1:5" ht="42" customHeight="1">
      <c r="A94" s="523" t="s">
        <v>773</v>
      </c>
      <c r="B94" s="524"/>
      <c r="C94" s="524"/>
      <c r="D94" s="81" t="s">
        <v>774</v>
      </c>
      <c r="E94" s="253">
        <f>E96+E97+E99+E100+E101+E102+E105</f>
        <v>143329</v>
      </c>
    </row>
    <row r="95" spans="1:5" ht="18" customHeight="1">
      <c r="A95" s="125" t="s">
        <v>644</v>
      </c>
      <c r="B95" s="126"/>
      <c r="C95" s="127"/>
      <c r="D95" s="36"/>
      <c r="E95" s="253"/>
    </row>
    <row r="96" spans="1:5" ht="18" customHeight="1">
      <c r="A96" s="135"/>
      <c r="B96" s="129" t="s">
        <v>775</v>
      </c>
      <c r="C96" s="130"/>
      <c r="D96" s="36" t="s">
        <v>776</v>
      </c>
      <c r="E96" s="253">
        <f>+E253+E398</f>
        <v>14010</v>
      </c>
    </row>
    <row r="97" spans="1:5" ht="18" customHeight="1">
      <c r="A97" s="135"/>
      <c r="B97" s="134" t="s">
        <v>777</v>
      </c>
      <c r="C97" s="130"/>
      <c r="D97" s="36" t="s">
        <v>778</v>
      </c>
      <c r="E97" s="253">
        <f>E98</f>
        <v>81197</v>
      </c>
    </row>
    <row r="98" spans="1:5" ht="18" customHeight="1">
      <c r="A98" s="135"/>
      <c r="B98" s="134"/>
      <c r="C98" s="130" t="s">
        <v>779</v>
      </c>
      <c r="D98" s="36" t="s">
        <v>780</v>
      </c>
      <c r="E98" s="253">
        <f>+E255+E400</f>
        <v>81197</v>
      </c>
    </row>
    <row r="99" spans="1:5" ht="18" customHeight="1">
      <c r="A99" s="135"/>
      <c r="B99" s="134" t="s">
        <v>781</v>
      </c>
      <c r="C99" s="141"/>
      <c r="D99" s="36" t="s">
        <v>782</v>
      </c>
      <c r="E99" s="253">
        <f>+E256+E401</f>
        <v>4694</v>
      </c>
    </row>
    <row r="100" spans="1:5" ht="18" customHeight="1">
      <c r="A100" s="145"/>
      <c r="B100" s="134" t="s">
        <v>783</v>
      </c>
      <c r="C100" s="141"/>
      <c r="D100" s="36" t="s">
        <v>784</v>
      </c>
      <c r="E100" s="253">
        <f>+E257+E402</f>
        <v>600</v>
      </c>
    </row>
    <row r="101" spans="1:5" ht="18" customHeight="1">
      <c r="A101" s="145"/>
      <c r="B101" s="134" t="s">
        <v>785</v>
      </c>
      <c r="C101" s="134"/>
      <c r="D101" s="36" t="s">
        <v>786</v>
      </c>
      <c r="E101" s="253">
        <f>+E258+E403</f>
        <v>0</v>
      </c>
    </row>
    <row r="102" spans="1:5" ht="18" customHeight="1">
      <c r="A102" s="145"/>
      <c r="B102" s="134" t="s">
        <v>787</v>
      </c>
      <c r="C102" s="141"/>
      <c r="D102" s="36" t="s">
        <v>788</v>
      </c>
      <c r="E102" s="253">
        <f>E103+E104</f>
        <v>4175</v>
      </c>
    </row>
    <row r="103" spans="1:5" ht="18" customHeight="1">
      <c r="A103" s="145"/>
      <c r="B103" s="134"/>
      <c r="C103" s="130" t="s">
        <v>789</v>
      </c>
      <c r="D103" s="36" t="s">
        <v>790</v>
      </c>
      <c r="E103" s="253">
        <f>+E260+E405</f>
        <v>1200</v>
      </c>
    </row>
    <row r="104" spans="1:5" ht="18" customHeight="1">
      <c r="A104" s="145"/>
      <c r="B104" s="134"/>
      <c r="C104" s="130" t="s">
        <v>791</v>
      </c>
      <c r="D104" s="36" t="s">
        <v>792</v>
      </c>
      <c r="E104" s="253">
        <f>+E261+E406</f>
        <v>2975</v>
      </c>
    </row>
    <row r="105" spans="1:5" ht="26.25" customHeight="1">
      <c r="A105" s="135"/>
      <c r="B105" s="539" t="s">
        <v>793</v>
      </c>
      <c r="C105" s="539"/>
      <c r="D105" s="36" t="s">
        <v>794</v>
      </c>
      <c r="E105" s="253">
        <f>E106</f>
        <v>38653</v>
      </c>
    </row>
    <row r="106" spans="1:5" ht="18" customHeight="1">
      <c r="A106" s="135"/>
      <c r="B106" s="129"/>
      <c r="C106" s="141" t="s">
        <v>795</v>
      </c>
      <c r="D106" s="36" t="s">
        <v>796</v>
      </c>
      <c r="E106" s="253">
        <f>+E263+E408</f>
        <v>38653</v>
      </c>
    </row>
    <row r="107" spans="1:5" ht="29.25" customHeight="1">
      <c r="A107" s="523" t="s">
        <v>797</v>
      </c>
      <c r="B107" s="524"/>
      <c r="C107" s="524"/>
      <c r="D107" s="81"/>
      <c r="E107" s="253"/>
    </row>
    <row r="108" spans="1:5" ht="26.25" customHeight="1">
      <c r="A108" s="523" t="s">
        <v>798</v>
      </c>
      <c r="B108" s="524"/>
      <c r="C108" s="524"/>
      <c r="D108" s="81" t="s">
        <v>799</v>
      </c>
      <c r="E108" s="253">
        <f>E110+E113+E116+E117+E118</f>
        <v>194031</v>
      </c>
    </row>
    <row r="109" spans="1:5" ht="18" customHeight="1">
      <c r="A109" s="125" t="s">
        <v>644</v>
      </c>
      <c r="B109" s="126"/>
      <c r="C109" s="127"/>
      <c r="D109" s="36"/>
      <c r="E109" s="253"/>
    </row>
    <row r="110" spans="1:5" ht="18" customHeight="1">
      <c r="A110" s="145"/>
      <c r="B110" s="129" t="s">
        <v>800</v>
      </c>
      <c r="C110" s="139"/>
      <c r="D110" s="36" t="s">
        <v>801</v>
      </c>
      <c r="E110" s="253">
        <f>E111+E112</f>
        <v>0</v>
      </c>
    </row>
    <row r="111" spans="1:5" ht="18" customHeight="1">
      <c r="A111" s="145"/>
      <c r="B111" s="129"/>
      <c r="C111" s="141" t="s">
        <v>802</v>
      </c>
      <c r="D111" s="36" t="s">
        <v>803</v>
      </c>
      <c r="E111" s="253"/>
    </row>
    <row r="112" spans="1:5" ht="18" customHeight="1">
      <c r="A112" s="145"/>
      <c r="B112" s="129"/>
      <c r="C112" s="100" t="s">
        <v>804</v>
      </c>
      <c r="D112" s="36" t="s">
        <v>805</v>
      </c>
      <c r="E112" s="253"/>
    </row>
    <row r="113" spans="1:5" ht="30" customHeight="1">
      <c r="A113" s="145"/>
      <c r="B113" s="539" t="s">
        <v>806</v>
      </c>
      <c r="C113" s="539"/>
      <c r="D113" s="36" t="s">
        <v>807</v>
      </c>
      <c r="E113" s="253">
        <f>E114+E115</f>
        <v>0</v>
      </c>
    </row>
    <row r="114" spans="1:5" ht="18" customHeight="1">
      <c r="A114" s="145"/>
      <c r="B114" s="134"/>
      <c r="C114" s="130" t="s">
        <v>808</v>
      </c>
      <c r="D114" s="36" t="s">
        <v>809</v>
      </c>
      <c r="E114" s="253"/>
    </row>
    <row r="115" spans="1:5" ht="18" customHeight="1">
      <c r="A115" s="145"/>
      <c r="B115" s="134"/>
      <c r="C115" s="130" t="s">
        <v>810</v>
      </c>
      <c r="D115" s="36" t="s">
        <v>811</v>
      </c>
      <c r="E115" s="253"/>
    </row>
    <row r="116" spans="1:5" ht="18" customHeight="1">
      <c r="A116" s="145"/>
      <c r="B116" s="129" t="s">
        <v>812</v>
      </c>
      <c r="C116" s="130"/>
      <c r="D116" s="36" t="s">
        <v>813</v>
      </c>
      <c r="E116" s="253">
        <f>E273+E418</f>
        <v>44920</v>
      </c>
    </row>
    <row r="117" spans="1:5" ht="18" customHeight="1">
      <c r="A117" s="145"/>
      <c r="B117" s="129" t="s">
        <v>814</v>
      </c>
      <c r="C117" s="130"/>
      <c r="D117" s="36" t="s">
        <v>815</v>
      </c>
      <c r="E117" s="253"/>
    </row>
    <row r="118" spans="1:5" ht="18" customHeight="1">
      <c r="A118" s="145"/>
      <c r="B118" s="129" t="s">
        <v>816</v>
      </c>
      <c r="C118" s="139"/>
      <c r="D118" s="36" t="s">
        <v>817</v>
      </c>
      <c r="E118" s="253">
        <f>E275+E420</f>
        <v>149111</v>
      </c>
    </row>
    <row r="119" spans="1:5" ht="18" customHeight="1">
      <c r="A119" s="133" t="s">
        <v>818</v>
      </c>
      <c r="B119" s="134"/>
      <c r="C119" s="139"/>
      <c r="D119" s="81" t="s">
        <v>819</v>
      </c>
      <c r="E119" s="253">
        <f>E121+E122+E125+E126</f>
        <v>232409</v>
      </c>
    </row>
    <row r="120" spans="1:5" ht="18" customHeight="1">
      <c r="A120" s="125" t="s">
        <v>644</v>
      </c>
      <c r="B120" s="126"/>
      <c r="C120" s="127"/>
      <c r="D120" s="36"/>
      <c r="E120" s="253"/>
    </row>
    <row r="121" spans="1:5" ht="18" customHeight="1">
      <c r="A121" s="125"/>
      <c r="B121" s="147" t="s">
        <v>820</v>
      </c>
      <c r="C121" s="127"/>
      <c r="D121" s="36" t="s">
        <v>821</v>
      </c>
      <c r="E121" s="253"/>
    </row>
    <row r="122" spans="1:5" ht="18" customHeight="1">
      <c r="A122" s="145"/>
      <c r="B122" s="129" t="s">
        <v>822</v>
      </c>
      <c r="C122" s="130"/>
      <c r="D122" s="36" t="s">
        <v>823</v>
      </c>
      <c r="E122" s="253">
        <f>E123+E124</f>
        <v>221759</v>
      </c>
    </row>
    <row r="123" spans="1:5" ht="18" customHeight="1">
      <c r="A123" s="145"/>
      <c r="B123" s="129"/>
      <c r="C123" s="130" t="s">
        <v>824</v>
      </c>
      <c r="D123" s="36" t="s">
        <v>825</v>
      </c>
      <c r="E123" s="253">
        <f>E280+E425</f>
        <v>155430</v>
      </c>
    </row>
    <row r="124" spans="1:5" ht="18" customHeight="1">
      <c r="A124" s="145"/>
      <c r="B124" s="129"/>
      <c r="C124" s="130" t="s">
        <v>826</v>
      </c>
      <c r="D124" s="36" t="s">
        <v>827</v>
      </c>
      <c r="E124" s="253">
        <f>E281+E426</f>
        <v>66329</v>
      </c>
    </row>
    <row r="125" spans="1:5" ht="18" customHeight="1">
      <c r="A125" s="145"/>
      <c r="B125" s="129" t="s">
        <v>828</v>
      </c>
      <c r="C125" s="130"/>
      <c r="D125" s="36" t="s">
        <v>829</v>
      </c>
      <c r="E125" s="253">
        <f>E282+E427</f>
        <v>10150</v>
      </c>
    </row>
    <row r="126" spans="1:5" ht="18" customHeight="1">
      <c r="A126" s="145"/>
      <c r="B126" s="129" t="s">
        <v>830</v>
      </c>
      <c r="C126" s="130"/>
      <c r="D126" s="36" t="s">
        <v>831</v>
      </c>
      <c r="E126" s="253">
        <f>E283+E428</f>
        <v>500</v>
      </c>
    </row>
    <row r="127" spans="1:5" ht="29.25" customHeight="1">
      <c r="A127" s="523" t="s">
        <v>832</v>
      </c>
      <c r="B127" s="524"/>
      <c r="C127" s="524"/>
      <c r="D127" s="81" t="s">
        <v>833</v>
      </c>
      <c r="E127" s="253">
        <f>E128+E137+E142+E149+E161</f>
        <v>861657</v>
      </c>
    </row>
    <row r="128" spans="1:5" ht="27.75" customHeight="1">
      <c r="A128" s="523" t="s">
        <v>834</v>
      </c>
      <c r="B128" s="524"/>
      <c r="C128" s="524"/>
      <c r="D128" s="81" t="s">
        <v>835</v>
      </c>
      <c r="E128" s="253">
        <f>E130+E135</f>
        <v>2043</v>
      </c>
    </row>
    <row r="129" spans="1:5" ht="15.75" customHeight="1">
      <c r="A129" s="125" t="s">
        <v>644</v>
      </c>
      <c r="B129" s="126"/>
      <c r="C129" s="127"/>
      <c r="D129" s="36"/>
      <c r="E129" s="253"/>
    </row>
    <row r="130" spans="1:5" ht="32.25" customHeight="1">
      <c r="A130" s="145"/>
      <c r="B130" s="571" t="s">
        <v>836</v>
      </c>
      <c r="C130" s="571"/>
      <c r="D130" s="36" t="s">
        <v>837</v>
      </c>
      <c r="E130" s="253">
        <f>E131+E132+E133+E134</f>
        <v>2043</v>
      </c>
    </row>
    <row r="131" spans="1:5" ht="18" customHeight="1">
      <c r="A131" s="145"/>
      <c r="B131" s="129"/>
      <c r="C131" s="130" t="s">
        <v>838</v>
      </c>
      <c r="D131" s="36" t="s">
        <v>839</v>
      </c>
      <c r="E131" s="253"/>
    </row>
    <row r="132" spans="1:5" ht="18" customHeight="1">
      <c r="A132" s="145"/>
      <c r="B132" s="129"/>
      <c r="C132" s="130" t="s">
        <v>840</v>
      </c>
      <c r="D132" s="36" t="s">
        <v>841</v>
      </c>
      <c r="E132" s="253"/>
    </row>
    <row r="133" spans="1:5" ht="18" customHeight="1">
      <c r="A133" s="145"/>
      <c r="B133" s="129"/>
      <c r="C133" s="130" t="s">
        <v>842</v>
      </c>
      <c r="D133" s="36" t="s">
        <v>843</v>
      </c>
      <c r="E133" s="253">
        <f>E290+E435</f>
        <v>2043</v>
      </c>
    </row>
    <row r="134" spans="1:5" ht="18" customHeight="1">
      <c r="A134" s="145"/>
      <c r="B134" s="129"/>
      <c r="C134" s="141" t="s">
        <v>844</v>
      </c>
      <c r="D134" s="36" t="s">
        <v>845</v>
      </c>
      <c r="E134" s="253"/>
    </row>
    <row r="135" spans="1:5" ht="18" customHeight="1">
      <c r="A135" s="145"/>
      <c r="B135" s="129" t="s">
        <v>846</v>
      </c>
      <c r="C135" s="141"/>
      <c r="D135" s="36" t="s">
        <v>847</v>
      </c>
      <c r="E135" s="253">
        <f>E136</f>
        <v>0</v>
      </c>
    </row>
    <row r="136" spans="1:5" ht="18" customHeight="1">
      <c r="A136" s="145"/>
      <c r="B136" s="129"/>
      <c r="C136" s="141" t="s">
        <v>848</v>
      </c>
      <c r="D136" s="36" t="s">
        <v>849</v>
      </c>
      <c r="E136" s="253"/>
    </row>
    <row r="137" spans="1:5" ht="18" customHeight="1">
      <c r="A137" s="133" t="s">
        <v>850</v>
      </c>
      <c r="B137" s="129"/>
      <c r="C137" s="139"/>
      <c r="D137" s="81" t="s">
        <v>851</v>
      </c>
      <c r="E137" s="253">
        <f>E139+E140+E141</f>
        <v>603962</v>
      </c>
    </row>
    <row r="138" spans="1:5" ht="18" customHeight="1">
      <c r="A138" s="125" t="s">
        <v>644</v>
      </c>
      <c r="B138" s="126"/>
      <c r="C138" s="127"/>
      <c r="D138" s="36"/>
      <c r="E138" s="253"/>
    </row>
    <row r="139" spans="1:5" ht="18" customHeight="1">
      <c r="A139" s="133"/>
      <c r="B139" s="129" t="s">
        <v>852</v>
      </c>
      <c r="C139" s="141"/>
      <c r="D139" s="36" t="s">
        <v>853</v>
      </c>
      <c r="E139" s="253">
        <f>+E294+E441</f>
        <v>603962</v>
      </c>
    </row>
    <row r="140" spans="1:5" ht="18" customHeight="1">
      <c r="A140" s="133"/>
      <c r="B140" s="129" t="s">
        <v>854</v>
      </c>
      <c r="C140" s="141"/>
      <c r="D140" s="36" t="s">
        <v>855</v>
      </c>
      <c r="E140" s="253"/>
    </row>
    <row r="141" spans="1:5" ht="18" customHeight="1">
      <c r="A141" s="133"/>
      <c r="B141" s="134" t="s">
        <v>856</v>
      </c>
      <c r="C141" s="141"/>
      <c r="D141" s="36" t="s">
        <v>857</v>
      </c>
      <c r="E141" s="253"/>
    </row>
    <row r="142" spans="1:5" ht="26.25" customHeight="1">
      <c r="A142" s="507" t="s">
        <v>858</v>
      </c>
      <c r="B142" s="508"/>
      <c r="C142" s="508"/>
      <c r="D142" s="81" t="s">
        <v>859</v>
      </c>
      <c r="E142" s="253">
        <f>E144+E148</f>
        <v>0</v>
      </c>
    </row>
    <row r="143" spans="1:5" ht="18" customHeight="1">
      <c r="A143" s="125" t="s">
        <v>644</v>
      </c>
      <c r="B143" s="126"/>
      <c r="C143" s="127"/>
      <c r="D143" s="36"/>
      <c r="E143" s="253"/>
    </row>
    <row r="144" spans="1:5" ht="18" customHeight="1">
      <c r="A144" s="145"/>
      <c r="B144" s="134" t="s">
        <v>860</v>
      </c>
      <c r="C144" s="139"/>
      <c r="D144" s="36" t="s">
        <v>861</v>
      </c>
      <c r="E144" s="253"/>
    </row>
    <row r="145" spans="1:5" ht="18" customHeight="1">
      <c r="A145" s="145"/>
      <c r="B145" s="134"/>
      <c r="C145" s="130" t="s">
        <v>862</v>
      </c>
      <c r="D145" s="36" t="s">
        <v>863</v>
      </c>
      <c r="E145" s="253"/>
    </row>
    <row r="146" spans="1:5" ht="18" customHeight="1">
      <c r="A146" s="145"/>
      <c r="B146" s="134"/>
      <c r="C146" s="130" t="s">
        <v>864</v>
      </c>
      <c r="D146" s="36" t="s">
        <v>865</v>
      </c>
      <c r="E146" s="253"/>
    </row>
    <row r="147" spans="1:5" ht="18" customHeight="1">
      <c r="A147" s="145"/>
      <c r="B147" s="134"/>
      <c r="C147" s="141" t="s">
        <v>866</v>
      </c>
      <c r="D147" s="148" t="s">
        <v>867</v>
      </c>
      <c r="E147" s="253"/>
    </row>
    <row r="148" spans="1:5" ht="25.5" customHeight="1">
      <c r="A148" s="145"/>
      <c r="B148" s="505" t="s">
        <v>868</v>
      </c>
      <c r="C148" s="506"/>
      <c r="D148" s="148" t="s">
        <v>869</v>
      </c>
      <c r="E148" s="253"/>
    </row>
    <row r="149" spans="1:5" ht="18" customHeight="1">
      <c r="A149" s="133" t="s">
        <v>870</v>
      </c>
      <c r="B149" s="134"/>
      <c r="C149" s="139"/>
      <c r="D149" s="81" t="s">
        <v>871</v>
      </c>
      <c r="E149" s="253">
        <f>E151+E155+E157+E160</f>
        <v>251793</v>
      </c>
    </row>
    <row r="150" spans="1:5" ht="18" customHeight="1">
      <c r="A150" s="125" t="s">
        <v>644</v>
      </c>
      <c r="B150" s="126"/>
      <c r="C150" s="127"/>
      <c r="D150" s="36"/>
      <c r="E150" s="253"/>
    </row>
    <row r="151" spans="1:5" ht="18" customHeight="1">
      <c r="A151" s="145"/>
      <c r="B151" s="129" t="s">
        <v>872</v>
      </c>
      <c r="C151" s="139"/>
      <c r="D151" s="36" t="s">
        <v>873</v>
      </c>
      <c r="E151" s="253">
        <f>E152+E153+E154</f>
        <v>251793</v>
      </c>
    </row>
    <row r="152" spans="1:5" ht="18" customHeight="1">
      <c r="A152" s="145"/>
      <c r="B152" s="129"/>
      <c r="C152" s="141" t="s">
        <v>874</v>
      </c>
      <c r="D152" s="148" t="s">
        <v>875</v>
      </c>
      <c r="E152" s="253"/>
    </row>
    <row r="153" spans="1:5" ht="18" customHeight="1">
      <c r="A153" s="145"/>
      <c r="B153" s="129"/>
      <c r="C153" s="141" t="s">
        <v>876</v>
      </c>
      <c r="D153" s="148" t="s">
        <v>877</v>
      </c>
      <c r="E153" s="253">
        <f>E308+E455</f>
        <v>125981</v>
      </c>
    </row>
    <row r="154" spans="1:5" ht="18" customHeight="1">
      <c r="A154" s="145"/>
      <c r="B154" s="129"/>
      <c r="C154" s="130" t="s">
        <v>878</v>
      </c>
      <c r="D154" s="148" t="s">
        <v>879</v>
      </c>
      <c r="E154" s="253">
        <f>E309+E456</f>
        <v>125812</v>
      </c>
    </row>
    <row r="155" spans="1:5" ht="18" customHeight="1">
      <c r="A155" s="149"/>
      <c r="B155" s="129" t="s">
        <v>880</v>
      </c>
      <c r="C155" s="130"/>
      <c r="D155" s="36" t="s">
        <v>881</v>
      </c>
      <c r="E155" s="253">
        <f>E156</f>
        <v>0</v>
      </c>
    </row>
    <row r="156" spans="1:5" ht="18" customHeight="1">
      <c r="A156" s="149"/>
      <c r="B156" s="129"/>
      <c r="C156" s="130" t="s">
        <v>882</v>
      </c>
      <c r="D156" s="36" t="s">
        <v>883</v>
      </c>
      <c r="E156" s="253"/>
    </row>
    <row r="157" spans="1:5" ht="18" customHeight="1">
      <c r="A157" s="145"/>
      <c r="B157" s="129" t="s">
        <v>884</v>
      </c>
      <c r="C157" s="130"/>
      <c r="D157" s="36" t="s">
        <v>885</v>
      </c>
      <c r="E157" s="253">
        <f>E158+E159</f>
        <v>0</v>
      </c>
    </row>
    <row r="158" spans="1:5" ht="18" customHeight="1">
      <c r="A158" s="145"/>
      <c r="B158" s="129"/>
      <c r="C158" s="130" t="s">
        <v>886</v>
      </c>
      <c r="D158" s="36" t="s">
        <v>887</v>
      </c>
      <c r="E158" s="253"/>
    </row>
    <row r="159" spans="1:5" ht="18" customHeight="1">
      <c r="A159" s="145"/>
      <c r="B159" s="129"/>
      <c r="C159" s="130" t="s">
        <v>888</v>
      </c>
      <c r="D159" s="36" t="s">
        <v>889</v>
      </c>
      <c r="E159" s="253"/>
    </row>
    <row r="160" spans="1:5" ht="18" customHeight="1">
      <c r="A160" s="150"/>
      <c r="B160" s="129" t="s">
        <v>890</v>
      </c>
      <c r="C160" s="127"/>
      <c r="D160" s="36" t="s">
        <v>891</v>
      </c>
      <c r="E160" s="253"/>
    </row>
    <row r="161" spans="1:5" ht="24" customHeight="1">
      <c r="A161" s="545" t="s">
        <v>892</v>
      </c>
      <c r="B161" s="471"/>
      <c r="C161" s="506"/>
      <c r="D161" s="81" t="s">
        <v>893</v>
      </c>
      <c r="E161" s="253">
        <f>E163+E164+E165+E166+E167</f>
        <v>3859</v>
      </c>
    </row>
    <row r="162" spans="1:5" ht="18" customHeight="1">
      <c r="A162" s="125" t="s">
        <v>644</v>
      </c>
      <c r="B162" s="126"/>
      <c r="C162" s="127"/>
      <c r="D162" s="36"/>
      <c r="E162" s="253"/>
    </row>
    <row r="163" spans="1:5" ht="18" customHeight="1">
      <c r="A163" s="133"/>
      <c r="B163" s="591" t="s">
        <v>894</v>
      </c>
      <c r="C163" s="591"/>
      <c r="D163" s="36" t="s">
        <v>895</v>
      </c>
      <c r="E163" s="253"/>
    </row>
    <row r="164" spans="1:5" ht="18" customHeight="1">
      <c r="A164" s="151"/>
      <c r="B164" s="129" t="s">
        <v>896</v>
      </c>
      <c r="C164" s="141"/>
      <c r="D164" s="36" t="s">
        <v>897</v>
      </c>
      <c r="E164" s="253"/>
    </row>
    <row r="165" spans="1:5" ht="18" customHeight="1">
      <c r="A165" s="133"/>
      <c r="B165" s="129" t="s">
        <v>898</v>
      </c>
      <c r="C165" s="141"/>
      <c r="D165" s="36" t="s">
        <v>899</v>
      </c>
      <c r="E165" s="253">
        <f>+E320+E465</f>
        <v>3859</v>
      </c>
    </row>
    <row r="166" spans="1:5" ht="18" customHeight="1">
      <c r="A166" s="133"/>
      <c r="B166" s="129" t="s">
        <v>900</v>
      </c>
      <c r="C166" s="141"/>
      <c r="D166" s="36" t="s">
        <v>901</v>
      </c>
      <c r="E166" s="253"/>
    </row>
    <row r="167" spans="1:5" ht="18" customHeight="1">
      <c r="A167" s="133"/>
      <c r="B167" s="134" t="s">
        <v>902</v>
      </c>
      <c r="C167" s="141"/>
      <c r="D167" s="36" t="s">
        <v>903</v>
      </c>
      <c r="E167" s="253"/>
    </row>
    <row r="168" spans="1:5" ht="18" customHeight="1">
      <c r="A168" s="152" t="s">
        <v>904</v>
      </c>
      <c r="B168" s="153"/>
      <c r="C168" s="154"/>
      <c r="D168" s="81" t="s">
        <v>905</v>
      </c>
      <c r="E168" s="253">
        <f>E170-E173</f>
        <v>-21074</v>
      </c>
    </row>
    <row r="169" spans="1:5" ht="18" customHeight="1">
      <c r="A169" s="125" t="s">
        <v>906</v>
      </c>
      <c r="B169" s="126"/>
      <c r="C169" s="127"/>
      <c r="D169" s="36" t="s">
        <v>907</v>
      </c>
      <c r="E169" s="253"/>
    </row>
    <row r="170" spans="1:5" ht="18" customHeight="1">
      <c r="A170" s="125" t="s">
        <v>908</v>
      </c>
      <c r="B170" s="126"/>
      <c r="C170" s="127"/>
      <c r="D170" s="36" t="s">
        <v>909</v>
      </c>
      <c r="E170" s="253">
        <f>E171+E172</f>
        <v>0</v>
      </c>
    </row>
    <row r="171" spans="1:5" ht="18" customHeight="1">
      <c r="A171" s="155"/>
      <c r="B171" s="592" t="s">
        <v>910</v>
      </c>
      <c r="C171" s="592"/>
      <c r="D171" s="108" t="s">
        <v>911</v>
      </c>
      <c r="E171" s="253">
        <f>E326</f>
        <v>0</v>
      </c>
    </row>
    <row r="172" spans="1:5" ht="18" customHeight="1">
      <c r="A172" s="155"/>
      <c r="B172" s="592" t="s">
        <v>912</v>
      </c>
      <c r="C172" s="592"/>
      <c r="D172" s="108" t="s">
        <v>913</v>
      </c>
      <c r="E172" s="253"/>
    </row>
    <row r="173" spans="1:5" ht="18" customHeight="1">
      <c r="A173" s="156" t="s">
        <v>914</v>
      </c>
      <c r="B173" s="157"/>
      <c r="C173" s="158"/>
      <c r="D173" s="108" t="s">
        <v>915</v>
      </c>
      <c r="E173" s="253">
        <f>E174+E175</f>
        <v>21074</v>
      </c>
    </row>
    <row r="174" spans="1:5" ht="18" customHeight="1">
      <c r="A174" s="145"/>
      <c r="B174" s="539" t="s">
        <v>916</v>
      </c>
      <c r="C174" s="539"/>
      <c r="D174" s="36" t="s">
        <v>917</v>
      </c>
      <c r="E174" s="253"/>
    </row>
    <row r="175" spans="1:5" ht="18" customHeight="1">
      <c r="A175" s="156"/>
      <c r="B175" s="600" t="s">
        <v>918</v>
      </c>
      <c r="C175" s="600"/>
      <c r="D175" s="108" t="s">
        <v>919</v>
      </c>
      <c r="E175" s="254">
        <f>E473</f>
        <v>21074</v>
      </c>
    </row>
    <row r="176" spans="1:5" ht="57" customHeight="1">
      <c r="A176" s="553" t="s">
        <v>942</v>
      </c>
      <c r="B176" s="554"/>
      <c r="C176" s="554"/>
      <c r="D176" s="166" t="s">
        <v>943</v>
      </c>
      <c r="E176" s="256">
        <f>E177+E195+E205+E265+E276+E284</f>
        <v>1238189</v>
      </c>
    </row>
    <row r="177" spans="1:5" ht="27.75" customHeight="1">
      <c r="A177" s="523" t="s">
        <v>640</v>
      </c>
      <c r="B177" s="524"/>
      <c r="C177" s="524"/>
      <c r="D177" s="81" t="s">
        <v>641</v>
      </c>
      <c r="E177" s="253">
        <f>E178+E182+E189+E190</f>
        <v>134866</v>
      </c>
    </row>
    <row r="178" spans="1:5" ht="18" customHeight="1">
      <c r="A178" s="92" t="s">
        <v>642</v>
      </c>
      <c r="B178" s="123"/>
      <c r="C178" s="124"/>
      <c r="D178" s="81" t="s">
        <v>643</v>
      </c>
      <c r="E178" s="253">
        <f>E180</f>
        <v>118192</v>
      </c>
    </row>
    <row r="179" spans="1:5" ht="18" customHeight="1">
      <c r="A179" s="125" t="s">
        <v>644</v>
      </c>
      <c r="B179" s="126"/>
      <c r="C179" s="127"/>
      <c r="D179" s="36"/>
      <c r="E179" s="253"/>
    </row>
    <row r="180" spans="1:5" ht="18" customHeight="1">
      <c r="A180" s="128"/>
      <c r="B180" s="129" t="s">
        <v>645</v>
      </c>
      <c r="C180" s="124"/>
      <c r="D180" s="36" t="s">
        <v>646</v>
      </c>
      <c r="E180" s="253">
        <f>E181</f>
        <v>118192</v>
      </c>
    </row>
    <row r="181" spans="1:5" ht="18" customHeight="1">
      <c r="A181" s="128"/>
      <c r="B181" s="129"/>
      <c r="C181" s="130" t="s">
        <v>647</v>
      </c>
      <c r="D181" s="36" t="s">
        <v>648</v>
      </c>
      <c r="E181" s="253">
        <f>500+30+238+2+2000+30+121+143+24608+69864+6+3490+250+200+70+100+45+50+50+2+35+30+120+1+28+150+40+2000+1000+35+50+20+15+35+30+15+90+35+10+120+40+23+50+670+1531+500+350+110+1500+50+167+2000+180+8+2315+180+24+30+9+35+10+5+12+25+10+7+50+302+55+5+5+20+20+5+10+6+60+4+10+44+50+40+443+300+600+200+100+150+600+1469+2236-11-5000+406+514</f>
        <v>118192</v>
      </c>
    </row>
    <row r="182" spans="1:5" ht="24.75" customHeight="1">
      <c r="A182" s="507" t="s">
        <v>649</v>
      </c>
      <c r="B182" s="508"/>
      <c r="C182" s="508"/>
      <c r="D182" s="81" t="s">
        <v>650</v>
      </c>
      <c r="E182" s="253">
        <f>E184+E185+E186+E187+E188</f>
        <v>0</v>
      </c>
    </row>
    <row r="183" spans="1:5" ht="18" customHeight="1">
      <c r="A183" s="125" t="s">
        <v>644</v>
      </c>
      <c r="B183" s="126"/>
      <c r="C183" s="127"/>
      <c r="D183" s="36"/>
      <c r="E183" s="253"/>
    </row>
    <row r="184" spans="1:5" ht="18" customHeight="1">
      <c r="A184" s="131"/>
      <c r="B184" s="132" t="s">
        <v>651</v>
      </c>
      <c r="C184" s="124"/>
      <c r="D184" s="36" t="s">
        <v>652</v>
      </c>
      <c r="E184" s="253"/>
    </row>
    <row r="185" spans="1:5" ht="26.25" customHeight="1">
      <c r="A185" s="133"/>
      <c r="B185" s="539" t="s">
        <v>653</v>
      </c>
      <c r="C185" s="539"/>
      <c r="D185" s="36" t="s">
        <v>654</v>
      </c>
      <c r="E185" s="253"/>
    </row>
    <row r="186" spans="1:5" ht="30" customHeight="1">
      <c r="A186" s="133"/>
      <c r="B186" s="539" t="s">
        <v>655</v>
      </c>
      <c r="C186" s="539"/>
      <c r="D186" s="36" t="s">
        <v>656</v>
      </c>
      <c r="E186" s="253"/>
    </row>
    <row r="187" spans="1:5" ht="18" customHeight="1">
      <c r="A187" s="133"/>
      <c r="B187" s="134" t="s">
        <v>657</v>
      </c>
      <c r="C187" s="124"/>
      <c r="D187" s="36" t="s">
        <v>658</v>
      </c>
      <c r="E187" s="253"/>
    </row>
    <row r="188" spans="1:5" ht="18" customHeight="1">
      <c r="A188" s="135"/>
      <c r="B188" s="129" t="s">
        <v>659</v>
      </c>
      <c r="C188" s="136"/>
      <c r="D188" s="36" t="s">
        <v>660</v>
      </c>
      <c r="E188" s="253"/>
    </row>
    <row r="189" spans="1:5" ht="18" customHeight="1">
      <c r="A189" s="131" t="s">
        <v>661</v>
      </c>
      <c r="B189" s="132"/>
      <c r="C189" s="124"/>
      <c r="D189" s="81" t="s">
        <v>662</v>
      </c>
      <c r="E189" s="253">
        <f>11274+5400</f>
        <v>16674</v>
      </c>
    </row>
    <row r="190" spans="1:5" ht="27" customHeight="1">
      <c r="A190" s="523" t="s">
        <v>944</v>
      </c>
      <c r="B190" s="524"/>
      <c r="C190" s="524"/>
      <c r="D190" s="81" t="s">
        <v>664</v>
      </c>
      <c r="E190" s="253">
        <f>E192+E193+E194</f>
        <v>0</v>
      </c>
    </row>
    <row r="191" spans="1:5" ht="18" customHeight="1">
      <c r="A191" s="125" t="s">
        <v>644</v>
      </c>
      <c r="B191" s="126"/>
      <c r="C191" s="127"/>
      <c r="D191" s="36"/>
      <c r="E191" s="253"/>
    </row>
    <row r="192" spans="1:5" ht="18" customHeight="1">
      <c r="A192" s="137"/>
      <c r="B192" s="539" t="s">
        <v>945</v>
      </c>
      <c r="C192" s="539"/>
      <c r="D192" s="36" t="s">
        <v>666</v>
      </c>
      <c r="E192" s="253"/>
    </row>
    <row r="193" spans="1:5" ht="29.25" customHeight="1">
      <c r="A193" s="137"/>
      <c r="B193" s="539" t="s">
        <v>667</v>
      </c>
      <c r="C193" s="539"/>
      <c r="D193" s="36" t="s">
        <v>668</v>
      </c>
      <c r="E193" s="253"/>
    </row>
    <row r="194" spans="1:5" ht="31.5" customHeight="1">
      <c r="A194" s="137"/>
      <c r="B194" s="539" t="s">
        <v>669</v>
      </c>
      <c r="C194" s="539"/>
      <c r="D194" s="36" t="s">
        <v>670</v>
      </c>
      <c r="E194" s="253"/>
    </row>
    <row r="195" spans="1:5" ht="29.25" customHeight="1">
      <c r="A195" s="502" t="s">
        <v>671</v>
      </c>
      <c r="B195" s="503"/>
      <c r="C195" s="503"/>
      <c r="D195" s="81" t="s">
        <v>672</v>
      </c>
      <c r="E195" s="253">
        <f>E196+E199</f>
        <v>50198</v>
      </c>
    </row>
    <row r="196" spans="1:5" ht="18" customHeight="1">
      <c r="A196" s="133" t="s">
        <v>673</v>
      </c>
      <c r="B196" s="138"/>
      <c r="C196" s="139"/>
      <c r="D196" s="81" t="s">
        <v>674</v>
      </c>
      <c r="E196" s="253">
        <f>E198</f>
        <v>0</v>
      </c>
    </row>
    <row r="197" spans="1:5" ht="18" customHeight="1">
      <c r="A197" s="125" t="s">
        <v>644</v>
      </c>
      <c r="B197" s="126"/>
      <c r="C197" s="127"/>
      <c r="D197" s="36"/>
      <c r="E197" s="253"/>
    </row>
    <row r="198" spans="1:5" ht="18" customHeight="1">
      <c r="A198" s="128"/>
      <c r="B198" s="129" t="s">
        <v>675</v>
      </c>
      <c r="C198" s="124"/>
      <c r="D198" s="36" t="s">
        <v>676</v>
      </c>
      <c r="E198" s="253"/>
    </row>
    <row r="199" spans="1:5" ht="30.75" customHeight="1">
      <c r="A199" s="502" t="s">
        <v>677</v>
      </c>
      <c r="B199" s="503"/>
      <c r="C199" s="503"/>
      <c r="D199" s="81" t="s">
        <v>678</v>
      </c>
      <c r="E199" s="253">
        <f>E201+E203+E204</f>
        <v>50198</v>
      </c>
    </row>
    <row r="200" spans="1:5" ht="18" customHeight="1">
      <c r="A200" s="125" t="s">
        <v>644</v>
      </c>
      <c r="B200" s="126"/>
      <c r="C200" s="127"/>
      <c r="D200" s="36"/>
      <c r="E200" s="253"/>
    </row>
    <row r="201" spans="1:5" ht="18" customHeight="1">
      <c r="A201" s="135"/>
      <c r="B201" s="140" t="s">
        <v>679</v>
      </c>
      <c r="C201" s="124"/>
      <c r="D201" s="36" t="s">
        <v>680</v>
      </c>
      <c r="E201" s="253">
        <f>E202</f>
        <v>33107</v>
      </c>
    </row>
    <row r="202" spans="1:5" ht="18" customHeight="1">
      <c r="A202" s="135"/>
      <c r="B202" s="140"/>
      <c r="C202" s="130" t="s">
        <v>681</v>
      </c>
      <c r="D202" s="36" t="s">
        <v>682</v>
      </c>
      <c r="E202" s="253">
        <f>4021+27141+1+36+400+45+65+9+20+1350+1+6+7+5</f>
        <v>33107</v>
      </c>
    </row>
    <row r="203" spans="1:5" ht="18" customHeight="1">
      <c r="A203" s="135"/>
      <c r="B203" s="140" t="s">
        <v>683</v>
      </c>
      <c r="C203" s="124"/>
      <c r="D203" s="36" t="s">
        <v>684</v>
      </c>
      <c r="E203" s="253">
        <f>1408+1+20+95+3+1+1+1+1+90</f>
        <v>1621</v>
      </c>
    </row>
    <row r="204" spans="1:5" ht="18" customHeight="1">
      <c r="A204" s="135"/>
      <c r="B204" s="140" t="s">
        <v>685</v>
      </c>
      <c r="C204" s="124"/>
      <c r="D204" s="36" t="s">
        <v>686</v>
      </c>
      <c r="E204" s="253">
        <v>15470</v>
      </c>
    </row>
    <row r="205" spans="1:5" ht="30" customHeight="1">
      <c r="A205" s="523" t="s">
        <v>687</v>
      </c>
      <c r="B205" s="524"/>
      <c r="C205" s="524"/>
      <c r="D205" s="81" t="s">
        <v>688</v>
      </c>
      <c r="E205" s="253">
        <f>E206+E225+E233+E251</f>
        <v>381506</v>
      </c>
    </row>
    <row r="206" spans="1:5" ht="27" customHeight="1">
      <c r="A206" s="523" t="s">
        <v>689</v>
      </c>
      <c r="B206" s="524"/>
      <c r="C206" s="524"/>
      <c r="D206" s="81" t="s">
        <v>690</v>
      </c>
      <c r="E206" s="253">
        <f>E208+E211+E215+E216+E218+E221+E223+E224</f>
        <v>78384</v>
      </c>
    </row>
    <row r="207" spans="1:5" ht="18" customHeight="1">
      <c r="A207" s="125" t="s">
        <v>644</v>
      </c>
      <c r="B207" s="126"/>
      <c r="C207" s="127"/>
      <c r="D207" s="36"/>
      <c r="E207" s="253"/>
    </row>
    <row r="208" spans="1:5" ht="18" customHeight="1">
      <c r="A208" s="135"/>
      <c r="B208" s="129" t="s">
        <v>691</v>
      </c>
      <c r="C208" s="100"/>
      <c r="D208" s="36" t="s">
        <v>692</v>
      </c>
      <c r="E208" s="253">
        <f>E209+E210</f>
        <v>28512</v>
      </c>
    </row>
    <row r="209" spans="1:5" ht="18" customHeight="1">
      <c r="A209" s="135"/>
      <c r="B209" s="129"/>
      <c r="C209" s="130" t="s">
        <v>693</v>
      </c>
      <c r="D209" s="36" t="s">
        <v>694</v>
      </c>
      <c r="E209" s="253">
        <f>22213-682</f>
        <v>21531</v>
      </c>
    </row>
    <row r="210" spans="1:5" ht="18" customHeight="1">
      <c r="A210" s="135"/>
      <c r="B210" s="129"/>
      <c r="C210" s="130" t="s">
        <v>695</v>
      </c>
      <c r="D210" s="36" t="s">
        <v>696</v>
      </c>
      <c r="E210" s="253">
        <v>6981</v>
      </c>
    </row>
    <row r="211" spans="1:5" ht="18" customHeight="1">
      <c r="A211" s="135"/>
      <c r="B211" s="129" t="s">
        <v>697</v>
      </c>
      <c r="C211" s="139"/>
      <c r="D211" s="36" t="s">
        <v>698</v>
      </c>
      <c r="E211" s="253">
        <f>E212+E213+E214</f>
        <v>43895</v>
      </c>
    </row>
    <row r="212" spans="1:5" ht="18" customHeight="1">
      <c r="A212" s="135"/>
      <c r="B212" s="129"/>
      <c r="C212" s="130" t="s">
        <v>699</v>
      </c>
      <c r="D212" s="36" t="s">
        <v>700</v>
      </c>
      <c r="E212" s="253">
        <f>21817-10000+398</f>
        <v>12215</v>
      </c>
    </row>
    <row r="213" spans="1:5" ht="18" customHeight="1">
      <c r="A213" s="135"/>
      <c r="B213" s="129"/>
      <c r="C213" s="130" t="s">
        <v>701</v>
      </c>
      <c r="D213" s="36" t="s">
        <v>702</v>
      </c>
      <c r="E213" s="253">
        <f>32405-10000-186-5-6+9000</f>
        <v>31208</v>
      </c>
    </row>
    <row r="214" spans="1:5" ht="18" customHeight="1">
      <c r="A214" s="135"/>
      <c r="B214" s="129"/>
      <c r="C214" s="141" t="s">
        <v>703</v>
      </c>
      <c r="D214" s="36" t="s">
        <v>704</v>
      </c>
      <c r="E214" s="253">
        <v>472</v>
      </c>
    </row>
    <row r="215" spans="1:5" ht="18" customHeight="1">
      <c r="A215" s="135"/>
      <c r="B215" s="129" t="s">
        <v>705</v>
      </c>
      <c r="C215" s="130"/>
      <c r="D215" s="36" t="s">
        <v>706</v>
      </c>
      <c r="E215" s="253"/>
    </row>
    <row r="216" spans="1:5" ht="18" customHeight="1">
      <c r="A216" s="135"/>
      <c r="B216" s="129" t="s">
        <v>707</v>
      </c>
      <c r="C216" s="100"/>
      <c r="D216" s="36" t="s">
        <v>708</v>
      </c>
      <c r="E216" s="253">
        <v>0</v>
      </c>
    </row>
    <row r="217" spans="1:5" ht="18" customHeight="1">
      <c r="A217" s="135"/>
      <c r="B217" s="129"/>
      <c r="C217" s="130" t="s">
        <v>709</v>
      </c>
      <c r="D217" s="36" t="s">
        <v>710</v>
      </c>
      <c r="E217" s="253"/>
    </row>
    <row r="218" spans="1:5" ht="18" customHeight="1">
      <c r="A218" s="135"/>
      <c r="B218" s="129" t="s">
        <v>711</v>
      </c>
      <c r="C218" s="130"/>
      <c r="D218" s="36" t="s">
        <v>712</v>
      </c>
      <c r="E218" s="253">
        <v>0</v>
      </c>
    </row>
    <row r="219" spans="1:5" ht="18" customHeight="1">
      <c r="A219" s="135"/>
      <c r="B219" s="129"/>
      <c r="C219" s="130" t="s">
        <v>713</v>
      </c>
      <c r="D219" s="36" t="s">
        <v>714</v>
      </c>
      <c r="E219" s="253"/>
    </row>
    <row r="220" spans="1:5" ht="18" customHeight="1">
      <c r="A220" s="135"/>
      <c r="B220" s="129"/>
      <c r="C220" s="130" t="s">
        <v>715</v>
      </c>
      <c r="D220" s="36" t="s">
        <v>716</v>
      </c>
      <c r="E220" s="253"/>
    </row>
    <row r="221" spans="1:5" ht="18" customHeight="1">
      <c r="A221" s="135"/>
      <c r="B221" s="142" t="s">
        <v>717</v>
      </c>
      <c r="C221" s="130"/>
      <c r="D221" s="73" t="s">
        <v>718</v>
      </c>
      <c r="E221" s="253">
        <v>0</v>
      </c>
    </row>
    <row r="222" spans="1:5" ht="18" customHeight="1">
      <c r="A222" s="135"/>
      <c r="B222" s="129"/>
      <c r="C222" s="143" t="s">
        <v>719</v>
      </c>
      <c r="D222" s="73" t="s">
        <v>720</v>
      </c>
      <c r="E222" s="253"/>
    </row>
    <row r="223" spans="1:5" ht="18" customHeight="1">
      <c r="A223" s="125"/>
      <c r="B223" s="594" t="s">
        <v>721</v>
      </c>
      <c r="C223" s="515"/>
      <c r="D223" s="36" t="s">
        <v>722</v>
      </c>
      <c r="E223" s="253">
        <v>1207</v>
      </c>
    </row>
    <row r="224" spans="1:5" ht="18" customHeight="1">
      <c r="A224" s="135"/>
      <c r="B224" s="134" t="s">
        <v>723</v>
      </c>
      <c r="C224" s="141"/>
      <c r="D224" s="36" t="s">
        <v>724</v>
      </c>
      <c r="E224" s="253">
        <f>3869+212+139+36+58+456</f>
        <v>4770</v>
      </c>
    </row>
    <row r="225" spans="1:5" ht="18" customHeight="1">
      <c r="A225" s="133" t="s">
        <v>725</v>
      </c>
      <c r="B225" s="134"/>
      <c r="C225" s="96"/>
      <c r="D225" s="81" t="s">
        <v>726</v>
      </c>
      <c r="E225" s="253">
        <f>E227+E230+E231</f>
        <v>21634</v>
      </c>
    </row>
    <row r="226" spans="1:5" ht="18" customHeight="1">
      <c r="A226" s="125" t="s">
        <v>644</v>
      </c>
      <c r="B226" s="126"/>
      <c r="C226" s="127"/>
      <c r="D226" s="36"/>
      <c r="E226" s="253"/>
    </row>
    <row r="227" spans="1:5" ht="29.25" customHeight="1">
      <c r="A227" s="145"/>
      <c r="B227" s="539" t="s">
        <v>727</v>
      </c>
      <c r="C227" s="539"/>
      <c r="D227" s="36" t="s">
        <v>728</v>
      </c>
      <c r="E227" s="253">
        <f>E228+E229</f>
        <v>6730</v>
      </c>
    </row>
    <row r="228" spans="1:5" ht="18" customHeight="1">
      <c r="A228" s="145"/>
      <c r="B228" s="134"/>
      <c r="C228" s="141" t="s">
        <v>729</v>
      </c>
      <c r="D228" s="36" t="s">
        <v>730</v>
      </c>
      <c r="E228" s="253">
        <f>6126+200+125+90+189</f>
        <v>6730</v>
      </c>
    </row>
    <row r="229" spans="1:5" ht="18" customHeight="1">
      <c r="A229" s="145"/>
      <c r="B229" s="134"/>
      <c r="C229" s="141" t="s">
        <v>731</v>
      </c>
      <c r="D229" s="36" t="s">
        <v>732</v>
      </c>
      <c r="E229" s="253"/>
    </row>
    <row r="230" spans="1:5" ht="18" customHeight="1">
      <c r="A230" s="145"/>
      <c r="B230" s="134" t="s">
        <v>733</v>
      </c>
      <c r="C230" s="141"/>
      <c r="D230" s="36" t="s">
        <v>734</v>
      </c>
      <c r="E230" s="253">
        <v>14874</v>
      </c>
    </row>
    <row r="231" spans="1:5" ht="18" customHeight="1">
      <c r="A231" s="135"/>
      <c r="B231" s="129" t="s">
        <v>735</v>
      </c>
      <c r="C231" s="130"/>
      <c r="D231" s="36" t="s">
        <v>736</v>
      </c>
      <c r="E231" s="253">
        <f>E232</f>
        <v>30</v>
      </c>
    </row>
    <row r="232" spans="1:5" ht="18" customHeight="1">
      <c r="A232" s="135"/>
      <c r="B232" s="129"/>
      <c r="C232" s="141" t="s">
        <v>737</v>
      </c>
      <c r="D232" s="36" t="s">
        <v>738</v>
      </c>
      <c r="E232" s="253">
        <v>30</v>
      </c>
    </row>
    <row r="233" spans="1:5" ht="30.75" customHeight="1">
      <c r="A233" s="523" t="s">
        <v>739</v>
      </c>
      <c r="B233" s="524"/>
      <c r="C233" s="524"/>
      <c r="D233" s="81" t="s">
        <v>740</v>
      </c>
      <c r="E233" s="253">
        <f>E235+E245+E249+E250</f>
        <v>138235</v>
      </c>
    </row>
    <row r="234" spans="1:5" ht="18" customHeight="1">
      <c r="A234" s="125" t="s">
        <v>644</v>
      </c>
      <c r="B234" s="126"/>
      <c r="C234" s="127"/>
      <c r="D234" s="36"/>
      <c r="E234" s="253"/>
    </row>
    <row r="235" spans="1:5" ht="27.75" customHeight="1">
      <c r="A235" s="145"/>
      <c r="B235" s="571" t="s">
        <v>946</v>
      </c>
      <c r="C235" s="571"/>
      <c r="D235" s="36" t="s">
        <v>742</v>
      </c>
      <c r="E235" s="253">
        <f>E236+E237+E238+E239+E240+E241+E242+E243+E244</f>
        <v>0</v>
      </c>
    </row>
    <row r="236" spans="1:5" ht="18" customHeight="1">
      <c r="A236" s="145"/>
      <c r="B236" s="129"/>
      <c r="C236" s="141" t="s">
        <v>743</v>
      </c>
      <c r="D236" s="146" t="s">
        <v>744</v>
      </c>
      <c r="E236" s="253"/>
    </row>
    <row r="237" spans="1:5" ht="18" customHeight="1">
      <c r="A237" s="145"/>
      <c r="B237" s="129"/>
      <c r="C237" s="96" t="s">
        <v>745</v>
      </c>
      <c r="D237" s="146" t="s">
        <v>746</v>
      </c>
      <c r="E237" s="253"/>
    </row>
    <row r="238" spans="1:5" ht="18" customHeight="1">
      <c r="A238" s="145"/>
      <c r="B238" s="129"/>
      <c r="C238" s="141" t="s">
        <v>747</v>
      </c>
      <c r="D238" s="146" t="s">
        <v>748</v>
      </c>
      <c r="E238" s="253"/>
    </row>
    <row r="239" spans="1:5" ht="18" customHeight="1">
      <c r="A239" s="145"/>
      <c r="B239" s="129"/>
      <c r="C239" s="96" t="s">
        <v>749</v>
      </c>
      <c r="D239" s="146" t="s">
        <v>750</v>
      </c>
      <c r="E239" s="253"/>
    </row>
    <row r="240" spans="1:5" ht="18" customHeight="1">
      <c r="A240" s="145"/>
      <c r="B240" s="129"/>
      <c r="C240" s="96" t="s">
        <v>751</v>
      </c>
      <c r="D240" s="146" t="s">
        <v>752</v>
      </c>
      <c r="E240" s="253"/>
    </row>
    <row r="241" spans="1:5" ht="18" customHeight="1">
      <c r="A241" s="145"/>
      <c r="B241" s="129"/>
      <c r="C241" s="96" t="s">
        <v>753</v>
      </c>
      <c r="D241" s="146" t="s">
        <v>754</v>
      </c>
      <c r="E241" s="253"/>
    </row>
    <row r="242" spans="1:5" ht="18" customHeight="1">
      <c r="A242" s="145"/>
      <c r="B242" s="129"/>
      <c r="C242" s="96" t="s">
        <v>755</v>
      </c>
      <c r="D242" s="146" t="s">
        <v>756</v>
      </c>
      <c r="E242" s="253"/>
    </row>
    <row r="243" spans="1:5" ht="18" customHeight="1">
      <c r="A243" s="145"/>
      <c r="B243" s="129"/>
      <c r="C243" s="96" t="s">
        <v>757</v>
      </c>
      <c r="D243" s="146" t="s">
        <v>758</v>
      </c>
      <c r="E243" s="253"/>
    </row>
    <row r="244" spans="1:5" ht="18" customHeight="1">
      <c r="A244" s="145"/>
      <c r="B244" s="129"/>
      <c r="C244" s="141" t="s">
        <v>759</v>
      </c>
      <c r="D244" s="146" t="s">
        <v>760</v>
      </c>
      <c r="E244" s="253"/>
    </row>
    <row r="245" spans="1:5" ht="18" customHeight="1">
      <c r="A245" s="145"/>
      <c r="B245" s="129" t="s">
        <v>761</v>
      </c>
      <c r="C245" s="141"/>
      <c r="D245" s="36" t="s">
        <v>762</v>
      </c>
      <c r="E245" s="253">
        <f>E246+E247+E248</f>
        <v>115896</v>
      </c>
    </row>
    <row r="246" spans="1:5" ht="18" customHeight="1">
      <c r="A246" s="145"/>
      <c r="B246" s="129"/>
      <c r="C246" s="141" t="s">
        <v>763</v>
      </c>
      <c r="D246" s="146" t="s">
        <v>764</v>
      </c>
      <c r="E246" s="253">
        <f>30000+600+250+66</f>
        <v>30916</v>
      </c>
    </row>
    <row r="247" spans="1:5" ht="18" customHeight="1">
      <c r="A247" s="145"/>
      <c r="B247" s="129"/>
      <c r="C247" s="141" t="s">
        <v>765</v>
      </c>
      <c r="D247" s="146" t="s">
        <v>766</v>
      </c>
      <c r="E247" s="253">
        <f>268+600+70</f>
        <v>938</v>
      </c>
    </row>
    <row r="248" spans="1:5" ht="24" customHeight="1">
      <c r="A248" s="145"/>
      <c r="B248" s="129"/>
      <c r="C248" s="96" t="s">
        <v>767</v>
      </c>
      <c r="D248" s="146" t="s">
        <v>768</v>
      </c>
      <c r="E248" s="253">
        <v>84042</v>
      </c>
    </row>
    <row r="249" spans="1:5" ht="18" customHeight="1">
      <c r="A249" s="145"/>
      <c r="B249" s="129" t="s">
        <v>769</v>
      </c>
      <c r="C249" s="139"/>
      <c r="D249" s="36" t="s">
        <v>770</v>
      </c>
      <c r="E249" s="253">
        <v>200</v>
      </c>
    </row>
    <row r="250" spans="1:5" ht="18" customHeight="1">
      <c r="A250" s="145"/>
      <c r="B250" s="129" t="s">
        <v>771</v>
      </c>
      <c r="C250" s="139"/>
      <c r="D250" s="36" t="s">
        <v>772</v>
      </c>
      <c r="E250" s="253">
        <f>173+1000+200+300+1200+500+160+10+1200+200+1500+340+134+322+720+1500+110+50+120+200+1000+100+1000+100+10000</f>
        <v>22139</v>
      </c>
    </row>
    <row r="251" spans="1:5" ht="42" customHeight="1">
      <c r="A251" s="523" t="s">
        <v>947</v>
      </c>
      <c r="B251" s="524"/>
      <c r="C251" s="524"/>
      <c r="D251" s="81" t="s">
        <v>774</v>
      </c>
      <c r="E251" s="253">
        <f>E253+E254+E256+E257+E258+E259+E262</f>
        <v>143253</v>
      </c>
    </row>
    <row r="252" spans="1:5" ht="18" customHeight="1">
      <c r="A252" s="125" t="s">
        <v>644</v>
      </c>
      <c r="B252" s="126"/>
      <c r="C252" s="127"/>
      <c r="D252" s="36"/>
      <c r="E252" s="253"/>
    </row>
    <row r="253" spans="1:5" ht="18" customHeight="1">
      <c r="A253" s="135"/>
      <c r="B253" s="129" t="s">
        <v>775</v>
      </c>
      <c r="C253" s="130"/>
      <c r="D253" s="36" t="s">
        <v>776</v>
      </c>
      <c r="E253" s="253">
        <v>13937</v>
      </c>
    </row>
    <row r="254" spans="1:5" ht="18" customHeight="1">
      <c r="A254" s="135"/>
      <c r="B254" s="134" t="s">
        <v>777</v>
      </c>
      <c r="C254" s="130"/>
      <c r="D254" s="36" t="s">
        <v>778</v>
      </c>
      <c r="E254" s="253">
        <f>E255</f>
        <v>81197</v>
      </c>
    </row>
    <row r="255" spans="1:5" ht="18" customHeight="1">
      <c r="A255" s="135"/>
      <c r="B255" s="134"/>
      <c r="C255" s="130" t="s">
        <v>779</v>
      </c>
      <c r="D255" s="36" t="s">
        <v>780</v>
      </c>
      <c r="E255" s="253">
        <f>5368+82050-6271+50</f>
        <v>81197</v>
      </c>
    </row>
    <row r="256" spans="1:5" ht="18" customHeight="1">
      <c r="A256" s="135"/>
      <c r="B256" s="134" t="s">
        <v>781</v>
      </c>
      <c r="C256" s="141"/>
      <c r="D256" s="36" t="s">
        <v>782</v>
      </c>
      <c r="E256" s="253">
        <v>4694</v>
      </c>
    </row>
    <row r="257" spans="1:5" ht="18" customHeight="1">
      <c r="A257" s="145"/>
      <c r="B257" s="134" t="s">
        <v>783</v>
      </c>
      <c r="C257" s="141"/>
      <c r="D257" s="36" t="s">
        <v>784</v>
      </c>
      <c r="E257" s="253">
        <v>600</v>
      </c>
    </row>
    <row r="258" spans="1:5" ht="18" customHeight="1">
      <c r="A258" s="145"/>
      <c r="B258" s="134" t="s">
        <v>785</v>
      </c>
      <c r="C258" s="134"/>
      <c r="D258" s="36" t="s">
        <v>786</v>
      </c>
      <c r="E258" s="253"/>
    </row>
    <row r="259" spans="1:5" ht="18" customHeight="1">
      <c r="A259" s="145"/>
      <c r="B259" s="134" t="s">
        <v>787</v>
      </c>
      <c r="C259" s="141"/>
      <c r="D259" s="36" t="s">
        <v>788</v>
      </c>
      <c r="E259" s="253">
        <f>E260+E261</f>
        <v>4175</v>
      </c>
    </row>
    <row r="260" spans="1:5" ht="18" customHeight="1">
      <c r="A260" s="145"/>
      <c r="B260" s="134"/>
      <c r="C260" s="130" t="s">
        <v>789</v>
      </c>
      <c r="D260" s="36" t="s">
        <v>790</v>
      </c>
      <c r="E260" s="253">
        <v>1200</v>
      </c>
    </row>
    <row r="261" spans="1:5" ht="18" customHeight="1">
      <c r="A261" s="145"/>
      <c r="B261" s="134"/>
      <c r="C261" s="130" t="s">
        <v>791</v>
      </c>
      <c r="D261" s="36" t="s">
        <v>792</v>
      </c>
      <c r="E261" s="253">
        <v>2975</v>
      </c>
    </row>
    <row r="262" spans="1:5" ht="27" customHeight="1">
      <c r="A262" s="135"/>
      <c r="B262" s="539" t="s">
        <v>793</v>
      </c>
      <c r="C262" s="539"/>
      <c r="D262" s="36" t="s">
        <v>794</v>
      </c>
      <c r="E262" s="253">
        <f>E263</f>
        <v>38650</v>
      </c>
    </row>
    <row r="263" spans="1:5" ht="18" customHeight="1">
      <c r="A263" s="135"/>
      <c r="B263" s="129"/>
      <c r="C263" s="141" t="s">
        <v>795</v>
      </c>
      <c r="D263" s="36" t="s">
        <v>796</v>
      </c>
      <c r="E263" s="253">
        <f>600+65+37985</f>
        <v>38650</v>
      </c>
    </row>
    <row r="264" spans="1:5" ht="30" customHeight="1">
      <c r="A264" s="523" t="s">
        <v>797</v>
      </c>
      <c r="B264" s="524"/>
      <c r="C264" s="524"/>
      <c r="D264" s="81"/>
      <c r="E264" s="253"/>
    </row>
    <row r="265" spans="1:5" ht="27.75" customHeight="1">
      <c r="A265" s="523" t="s">
        <v>798</v>
      </c>
      <c r="B265" s="524"/>
      <c r="C265" s="524"/>
      <c r="D265" s="81" t="s">
        <v>799</v>
      </c>
      <c r="E265" s="253">
        <f>E267+E270+E273+E274+E275</f>
        <v>135028</v>
      </c>
    </row>
    <row r="266" spans="1:5" ht="18" customHeight="1">
      <c r="A266" s="125" t="s">
        <v>644</v>
      </c>
      <c r="B266" s="126"/>
      <c r="C266" s="127"/>
      <c r="D266" s="36"/>
      <c r="E266" s="253"/>
    </row>
    <row r="267" spans="1:5" ht="18" customHeight="1">
      <c r="A267" s="145"/>
      <c r="B267" s="129" t="s">
        <v>800</v>
      </c>
      <c r="C267" s="139"/>
      <c r="D267" s="36" t="s">
        <v>801</v>
      </c>
      <c r="E267" s="253">
        <f>E268+E269</f>
        <v>0</v>
      </c>
    </row>
    <row r="268" spans="1:5" ht="18" customHeight="1">
      <c r="A268" s="145"/>
      <c r="B268" s="129"/>
      <c r="C268" s="141" t="s">
        <v>802</v>
      </c>
      <c r="D268" s="36" t="s">
        <v>803</v>
      </c>
      <c r="E268" s="253"/>
    </row>
    <row r="269" spans="1:5" ht="18" customHeight="1">
      <c r="A269" s="145"/>
      <c r="B269" s="129"/>
      <c r="C269" s="100" t="s">
        <v>804</v>
      </c>
      <c r="D269" s="36" t="s">
        <v>805</v>
      </c>
      <c r="E269" s="253"/>
    </row>
    <row r="270" spans="1:5" ht="30" customHeight="1">
      <c r="A270" s="145"/>
      <c r="B270" s="539" t="s">
        <v>806</v>
      </c>
      <c r="C270" s="539"/>
      <c r="D270" s="36" t="s">
        <v>807</v>
      </c>
      <c r="E270" s="253">
        <f>E271+E272</f>
        <v>0</v>
      </c>
    </row>
    <row r="271" spans="1:5" ht="18" customHeight="1">
      <c r="A271" s="145"/>
      <c r="B271" s="134"/>
      <c r="C271" s="130" t="s">
        <v>808</v>
      </c>
      <c r="D271" s="36" t="s">
        <v>809</v>
      </c>
      <c r="E271" s="253"/>
    </row>
    <row r="272" spans="1:5" ht="18" customHeight="1">
      <c r="A272" s="145"/>
      <c r="B272" s="134"/>
      <c r="C272" s="130" t="s">
        <v>810</v>
      </c>
      <c r="D272" s="36" t="s">
        <v>811</v>
      </c>
      <c r="E272" s="253"/>
    </row>
    <row r="273" spans="1:5" ht="18" customHeight="1">
      <c r="A273" s="145"/>
      <c r="B273" s="129" t="s">
        <v>812</v>
      </c>
      <c r="C273" s="130"/>
      <c r="D273" s="36" t="s">
        <v>813</v>
      </c>
      <c r="E273" s="253">
        <f>6200+4150+22800+10+5000+1600+5000+60+100</f>
        <v>44920</v>
      </c>
    </row>
    <row r="274" spans="1:5" ht="18" customHeight="1">
      <c r="A274" s="145"/>
      <c r="B274" s="129" t="s">
        <v>814</v>
      </c>
      <c r="C274" s="130"/>
      <c r="D274" s="36" t="s">
        <v>815</v>
      </c>
      <c r="E274" s="253"/>
    </row>
    <row r="275" spans="1:5" ht="18" customHeight="1">
      <c r="A275" s="145"/>
      <c r="B275" s="129" t="s">
        <v>816</v>
      </c>
      <c r="C275" s="139"/>
      <c r="D275" s="36" t="s">
        <v>817</v>
      </c>
      <c r="E275" s="253">
        <f>1095+35104+218+1+250+52490+950</f>
        <v>90108</v>
      </c>
    </row>
    <row r="276" spans="1:5" ht="18" customHeight="1">
      <c r="A276" s="133" t="s">
        <v>818</v>
      </c>
      <c r="B276" s="134"/>
      <c r="C276" s="139"/>
      <c r="D276" s="81" t="s">
        <v>819</v>
      </c>
      <c r="E276" s="253">
        <f>E278+E279+E282+E283</f>
        <v>166160</v>
      </c>
    </row>
    <row r="277" spans="1:5" ht="18" customHeight="1">
      <c r="A277" s="125" t="s">
        <v>644</v>
      </c>
      <c r="B277" s="126"/>
      <c r="C277" s="127"/>
      <c r="D277" s="36"/>
      <c r="E277" s="253"/>
    </row>
    <row r="278" spans="1:5" ht="18" customHeight="1">
      <c r="A278" s="125"/>
      <c r="B278" s="147" t="s">
        <v>820</v>
      </c>
      <c r="C278" s="127"/>
      <c r="D278" s="36" t="s">
        <v>821</v>
      </c>
      <c r="E278" s="253"/>
    </row>
    <row r="279" spans="1:5" ht="18" customHeight="1">
      <c r="A279" s="145"/>
      <c r="B279" s="129" t="s">
        <v>822</v>
      </c>
      <c r="C279" s="130"/>
      <c r="D279" s="36" t="s">
        <v>823</v>
      </c>
      <c r="E279" s="253">
        <f>E280+E281</f>
        <v>156110</v>
      </c>
    </row>
    <row r="280" spans="1:5" ht="18" customHeight="1">
      <c r="A280" s="145"/>
      <c r="B280" s="129"/>
      <c r="C280" s="130" t="s">
        <v>824</v>
      </c>
      <c r="D280" s="36" t="s">
        <v>825</v>
      </c>
      <c r="E280" s="253">
        <f>80000+8000+28000+33000+1200+540+50+60+70+10+4500</f>
        <v>155430</v>
      </c>
    </row>
    <row r="281" spans="1:5" ht="18" customHeight="1">
      <c r="A281" s="145"/>
      <c r="B281" s="129"/>
      <c r="C281" s="130" t="s">
        <v>826</v>
      </c>
      <c r="D281" s="36" t="s">
        <v>827</v>
      </c>
      <c r="E281" s="253">
        <f>370+300+10</f>
        <v>680</v>
      </c>
    </row>
    <row r="282" spans="1:5" ht="18" customHeight="1">
      <c r="A282" s="145"/>
      <c r="B282" s="129" t="s">
        <v>828</v>
      </c>
      <c r="C282" s="130"/>
      <c r="D282" s="36" t="s">
        <v>829</v>
      </c>
      <c r="E282" s="253">
        <f>10000+50</f>
        <v>10050</v>
      </c>
    </row>
    <row r="283" spans="1:5" ht="18" customHeight="1">
      <c r="A283" s="145"/>
      <c r="B283" s="129" t="s">
        <v>830</v>
      </c>
      <c r="C283" s="130"/>
      <c r="D283" s="36" t="s">
        <v>831</v>
      </c>
      <c r="E283" s="253"/>
    </row>
    <row r="284" spans="1:5" ht="30.75" customHeight="1">
      <c r="A284" s="523" t="s">
        <v>832</v>
      </c>
      <c r="B284" s="524"/>
      <c r="C284" s="524"/>
      <c r="D284" s="81" t="s">
        <v>833</v>
      </c>
      <c r="E284" s="253">
        <f>E285+E292+E297+E304+E316</f>
        <v>370431</v>
      </c>
    </row>
    <row r="285" spans="1:5" ht="23.25" customHeight="1">
      <c r="A285" s="523" t="s">
        <v>948</v>
      </c>
      <c r="B285" s="524"/>
      <c r="C285" s="524"/>
      <c r="D285" s="81" t="s">
        <v>835</v>
      </c>
      <c r="E285" s="253">
        <f>E287</f>
        <v>0</v>
      </c>
    </row>
    <row r="286" spans="1:5" ht="18" customHeight="1">
      <c r="A286" s="125" t="s">
        <v>644</v>
      </c>
      <c r="B286" s="126"/>
      <c r="C286" s="127"/>
      <c r="D286" s="36"/>
      <c r="E286" s="253"/>
    </row>
    <row r="287" spans="1:5" ht="31.5" customHeight="1">
      <c r="A287" s="145"/>
      <c r="B287" s="571" t="s">
        <v>949</v>
      </c>
      <c r="C287" s="571"/>
      <c r="D287" s="36" t="s">
        <v>837</v>
      </c>
      <c r="E287" s="253">
        <f>E288+E289+E290+E291</f>
        <v>0</v>
      </c>
    </row>
    <row r="288" spans="1:5" ht="18" customHeight="1">
      <c r="A288" s="145"/>
      <c r="B288" s="129"/>
      <c r="C288" s="130" t="s">
        <v>838</v>
      </c>
      <c r="D288" s="36" t="s">
        <v>839</v>
      </c>
      <c r="E288" s="253"/>
    </row>
    <row r="289" spans="1:5" ht="18" customHeight="1">
      <c r="A289" s="145"/>
      <c r="B289" s="129"/>
      <c r="C289" s="130" t="s">
        <v>840</v>
      </c>
      <c r="D289" s="36" t="s">
        <v>841</v>
      </c>
      <c r="E289" s="253"/>
    </row>
    <row r="290" spans="1:5" ht="18" customHeight="1">
      <c r="A290" s="145"/>
      <c r="B290" s="129"/>
      <c r="C290" s="130" t="s">
        <v>842</v>
      </c>
      <c r="D290" s="36" t="s">
        <v>843</v>
      </c>
      <c r="E290" s="253"/>
    </row>
    <row r="291" spans="1:5" ht="18" customHeight="1">
      <c r="A291" s="145"/>
      <c r="B291" s="129"/>
      <c r="C291" s="141" t="s">
        <v>844</v>
      </c>
      <c r="D291" s="36" t="s">
        <v>845</v>
      </c>
      <c r="E291" s="253"/>
    </row>
    <row r="292" spans="1:5" ht="18" customHeight="1">
      <c r="A292" s="133" t="s">
        <v>850</v>
      </c>
      <c r="B292" s="129"/>
      <c r="C292" s="139"/>
      <c r="D292" s="81" t="s">
        <v>851</v>
      </c>
      <c r="E292" s="253">
        <f>E294+E295+E296</f>
        <v>200948</v>
      </c>
    </row>
    <row r="293" spans="1:5" ht="18" customHeight="1">
      <c r="A293" s="125" t="s">
        <v>644</v>
      </c>
      <c r="B293" s="126"/>
      <c r="C293" s="127"/>
      <c r="D293" s="36"/>
      <c r="E293" s="253"/>
    </row>
    <row r="294" spans="1:5" ht="18" customHeight="1">
      <c r="A294" s="133"/>
      <c r="B294" s="129" t="s">
        <v>852</v>
      </c>
      <c r="C294" s="141"/>
      <c r="D294" s="36" t="s">
        <v>853</v>
      </c>
      <c r="E294" s="253">
        <f>28000+90000+85265+2500-5400+151+432</f>
        <v>200948</v>
      </c>
    </row>
    <row r="295" spans="1:5" ht="18" customHeight="1">
      <c r="A295" s="133"/>
      <c r="B295" s="129" t="s">
        <v>854</v>
      </c>
      <c r="C295" s="141"/>
      <c r="D295" s="36" t="s">
        <v>855</v>
      </c>
      <c r="E295" s="253"/>
    </row>
    <row r="296" spans="1:5" ht="18" customHeight="1">
      <c r="A296" s="133"/>
      <c r="B296" s="134" t="s">
        <v>856</v>
      </c>
      <c r="C296" s="141"/>
      <c r="D296" s="36" t="s">
        <v>857</v>
      </c>
      <c r="E296" s="253"/>
    </row>
    <row r="297" spans="1:5" ht="27" customHeight="1">
      <c r="A297" s="507" t="s">
        <v>858</v>
      </c>
      <c r="B297" s="508"/>
      <c r="C297" s="508"/>
      <c r="D297" s="81" t="s">
        <v>859</v>
      </c>
      <c r="E297" s="253">
        <f>E299+E303</f>
        <v>0</v>
      </c>
    </row>
    <row r="298" spans="1:5" ht="18" customHeight="1">
      <c r="A298" s="125" t="s">
        <v>644</v>
      </c>
      <c r="B298" s="126"/>
      <c r="C298" s="127"/>
      <c r="D298" s="36"/>
      <c r="E298" s="253"/>
    </row>
    <row r="299" spans="1:5" ht="18" customHeight="1">
      <c r="A299" s="145"/>
      <c r="B299" s="134" t="s">
        <v>860</v>
      </c>
      <c r="C299" s="139"/>
      <c r="D299" s="36" t="s">
        <v>861</v>
      </c>
      <c r="E299" s="253">
        <f>E300+E301+E302</f>
        <v>0</v>
      </c>
    </row>
    <row r="300" spans="1:5" ht="18" customHeight="1">
      <c r="A300" s="145"/>
      <c r="B300" s="134"/>
      <c r="C300" s="130" t="s">
        <v>862</v>
      </c>
      <c r="D300" s="36" t="s">
        <v>863</v>
      </c>
      <c r="E300" s="253"/>
    </row>
    <row r="301" spans="1:5" ht="18" customHeight="1">
      <c r="A301" s="145"/>
      <c r="B301" s="134"/>
      <c r="C301" s="130" t="s">
        <v>864</v>
      </c>
      <c r="D301" s="36" t="s">
        <v>865</v>
      </c>
      <c r="E301" s="253"/>
    </row>
    <row r="302" spans="1:5" ht="18" customHeight="1">
      <c r="A302" s="145"/>
      <c r="B302" s="134"/>
      <c r="C302" s="141" t="s">
        <v>866</v>
      </c>
      <c r="D302" s="148" t="s">
        <v>867</v>
      </c>
      <c r="E302" s="253"/>
    </row>
    <row r="303" spans="1:5" ht="27" customHeight="1">
      <c r="A303" s="145"/>
      <c r="B303" s="505" t="s">
        <v>868</v>
      </c>
      <c r="C303" s="506"/>
      <c r="D303" s="148" t="s">
        <v>869</v>
      </c>
      <c r="E303" s="253"/>
    </row>
    <row r="304" spans="1:5" ht="18" customHeight="1">
      <c r="A304" s="133" t="s">
        <v>870</v>
      </c>
      <c r="B304" s="134"/>
      <c r="C304" s="139"/>
      <c r="D304" s="81" t="s">
        <v>871</v>
      </c>
      <c r="E304" s="253">
        <f>E306+E310+E312+E315</f>
        <v>165624</v>
      </c>
    </row>
    <row r="305" spans="1:5" ht="18" customHeight="1">
      <c r="A305" s="125" t="s">
        <v>644</v>
      </c>
      <c r="B305" s="126"/>
      <c r="C305" s="127"/>
      <c r="D305" s="36"/>
      <c r="E305" s="253"/>
    </row>
    <row r="306" spans="1:5" ht="18" customHeight="1">
      <c r="A306" s="145"/>
      <c r="B306" s="129" t="s">
        <v>872</v>
      </c>
      <c r="C306" s="139"/>
      <c r="D306" s="36" t="s">
        <v>873</v>
      </c>
      <c r="E306" s="253">
        <f>E307+E308+E309</f>
        <v>165624</v>
      </c>
    </row>
    <row r="307" spans="1:5" ht="18" customHeight="1">
      <c r="A307" s="145"/>
      <c r="B307" s="129"/>
      <c r="C307" s="141" t="s">
        <v>874</v>
      </c>
      <c r="D307" s="148" t="s">
        <v>875</v>
      </c>
      <c r="E307" s="253"/>
    </row>
    <row r="308" spans="1:5" ht="18" customHeight="1">
      <c r="A308" s="145"/>
      <c r="B308" s="129"/>
      <c r="C308" s="141" t="s">
        <v>876</v>
      </c>
      <c r="D308" s="148" t="s">
        <v>877</v>
      </c>
      <c r="E308" s="253">
        <f>8403+30000+70000+160+169</f>
        <v>108732</v>
      </c>
    </row>
    <row r="309" spans="1:5" ht="18" customHeight="1">
      <c r="A309" s="145"/>
      <c r="B309" s="129"/>
      <c r="C309" s="130" t="s">
        <v>878</v>
      </c>
      <c r="D309" s="148" t="s">
        <v>879</v>
      </c>
      <c r="E309" s="253">
        <f>170+51000+1900+2800+20+2+1000</f>
        <v>56892</v>
      </c>
    </row>
    <row r="310" spans="1:5" ht="18" customHeight="1">
      <c r="A310" s="149"/>
      <c r="B310" s="129" t="s">
        <v>880</v>
      </c>
      <c r="C310" s="130"/>
      <c r="D310" s="36" t="s">
        <v>881</v>
      </c>
      <c r="E310" s="253">
        <f>E311</f>
        <v>0</v>
      </c>
    </row>
    <row r="311" spans="1:5" ht="18" customHeight="1">
      <c r="A311" s="149"/>
      <c r="B311" s="129"/>
      <c r="C311" s="130" t="s">
        <v>882</v>
      </c>
      <c r="D311" s="36" t="s">
        <v>883</v>
      </c>
      <c r="E311" s="253"/>
    </row>
    <row r="312" spans="1:5" ht="18" customHeight="1">
      <c r="A312" s="145"/>
      <c r="B312" s="129" t="s">
        <v>884</v>
      </c>
      <c r="C312" s="130"/>
      <c r="D312" s="36" t="s">
        <v>885</v>
      </c>
      <c r="E312" s="253">
        <f>E313+E314</f>
        <v>0</v>
      </c>
    </row>
    <row r="313" spans="1:5" ht="18" customHeight="1">
      <c r="A313" s="145"/>
      <c r="B313" s="129"/>
      <c r="C313" s="130" t="s">
        <v>886</v>
      </c>
      <c r="D313" s="36" t="s">
        <v>887</v>
      </c>
      <c r="E313" s="253"/>
    </row>
    <row r="314" spans="1:5" ht="18" customHeight="1">
      <c r="A314" s="145"/>
      <c r="B314" s="129"/>
      <c r="C314" s="130" t="s">
        <v>888</v>
      </c>
      <c r="D314" s="36" t="s">
        <v>889</v>
      </c>
      <c r="E314" s="253"/>
    </row>
    <row r="315" spans="1:5" ht="18" customHeight="1">
      <c r="A315" s="150"/>
      <c r="B315" s="129" t="s">
        <v>890</v>
      </c>
      <c r="C315" s="127"/>
      <c r="D315" s="36" t="s">
        <v>891</v>
      </c>
      <c r="E315" s="253"/>
    </row>
    <row r="316" spans="1:5" ht="24.75" customHeight="1">
      <c r="A316" s="523" t="s">
        <v>892</v>
      </c>
      <c r="B316" s="524"/>
      <c r="C316" s="524"/>
      <c r="D316" s="81" t="s">
        <v>893</v>
      </c>
      <c r="E316" s="253">
        <f>E318+E319+E320+E321+E322</f>
        <v>3859</v>
      </c>
    </row>
    <row r="317" spans="1:5" ht="18" customHeight="1">
      <c r="A317" s="125" t="s">
        <v>644</v>
      </c>
      <c r="B317" s="126"/>
      <c r="C317" s="127"/>
      <c r="D317" s="36"/>
      <c r="E317" s="253"/>
    </row>
    <row r="318" spans="1:5" ht="18" customHeight="1">
      <c r="A318" s="133"/>
      <c r="B318" s="591" t="s">
        <v>894</v>
      </c>
      <c r="C318" s="591"/>
      <c r="D318" s="36" t="s">
        <v>895</v>
      </c>
      <c r="E318" s="253"/>
    </row>
    <row r="319" spans="1:5" ht="18" customHeight="1">
      <c r="A319" s="151"/>
      <c r="B319" s="129" t="s">
        <v>896</v>
      </c>
      <c r="C319" s="141"/>
      <c r="D319" s="36" t="s">
        <v>897</v>
      </c>
      <c r="E319" s="253"/>
    </row>
    <row r="320" spans="1:5" ht="18" customHeight="1">
      <c r="A320" s="133"/>
      <c r="B320" s="129" t="s">
        <v>898</v>
      </c>
      <c r="C320" s="141"/>
      <c r="D320" s="36" t="s">
        <v>899</v>
      </c>
      <c r="E320" s="253">
        <v>3859</v>
      </c>
    </row>
    <row r="321" spans="1:5" ht="18" customHeight="1">
      <c r="A321" s="133"/>
      <c r="B321" s="129" t="s">
        <v>900</v>
      </c>
      <c r="C321" s="141"/>
      <c r="D321" s="36" t="s">
        <v>901</v>
      </c>
      <c r="E321" s="253"/>
    </row>
    <row r="322" spans="1:5" ht="18" customHeight="1">
      <c r="A322" s="133"/>
      <c r="B322" s="134" t="s">
        <v>902</v>
      </c>
      <c r="C322" s="141"/>
      <c r="D322" s="36" t="s">
        <v>903</v>
      </c>
      <c r="E322" s="253"/>
    </row>
    <row r="323" spans="1:5" ht="18" customHeight="1">
      <c r="A323" s="167" t="s">
        <v>950</v>
      </c>
      <c r="B323" s="153"/>
      <c r="C323" s="154"/>
      <c r="D323" s="81" t="s">
        <v>905</v>
      </c>
      <c r="E323" s="253"/>
    </row>
    <row r="324" spans="1:5" ht="18" customHeight="1">
      <c r="A324" s="125" t="s">
        <v>906</v>
      </c>
      <c r="B324" s="126"/>
      <c r="C324" s="127"/>
      <c r="D324" s="36" t="s">
        <v>907</v>
      </c>
      <c r="E324" s="253"/>
    </row>
    <row r="325" spans="1:5" ht="18" customHeight="1">
      <c r="A325" s="125" t="s">
        <v>951</v>
      </c>
      <c r="B325" s="126"/>
      <c r="C325" s="127"/>
      <c r="D325" s="108" t="s">
        <v>909</v>
      </c>
      <c r="E325" s="253">
        <f>E326</f>
        <v>0</v>
      </c>
    </row>
    <row r="326" spans="1:5" ht="18" customHeight="1">
      <c r="A326" s="125"/>
      <c r="B326" s="592" t="s">
        <v>910</v>
      </c>
      <c r="C326" s="592"/>
      <c r="D326" s="108" t="s">
        <v>911</v>
      </c>
      <c r="E326" s="253">
        <f>'ANEXA 1'!E402-'ANEXA 2'!E176</f>
        <v>0</v>
      </c>
    </row>
    <row r="327" spans="1:5" ht="18" customHeight="1">
      <c r="A327" s="597" t="s">
        <v>952</v>
      </c>
      <c r="B327" s="598"/>
      <c r="C327" s="598"/>
      <c r="D327" s="108" t="s">
        <v>915</v>
      </c>
      <c r="E327" s="253">
        <f>E328</f>
        <v>0</v>
      </c>
    </row>
    <row r="328" spans="1:5" ht="18" customHeight="1">
      <c r="A328" s="168"/>
      <c r="B328" s="599" t="s">
        <v>916</v>
      </c>
      <c r="C328" s="599"/>
      <c r="D328" s="108" t="s">
        <v>917</v>
      </c>
      <c r="E328" s="254">
        <f>E176-'ANEXA 1'!E402</f>
        <v>0</v>
      </c>
    </row>
    <row r="329" spans="1:5" ht="50.25" customHeight="1">
      <c r="A329" s="553" t="s">
        <v>973</v>
      </c>
      <c r="B329" s="554"/>
      <c r="C329" s="554"/>
      <c r="D329" s="166" t="s">
        <v>974</v>
      </c>
      <c r="E329" s="260">
        <f>E330+E342+E352+E410+E421+E429</f>
        <v>1037295</v>
      </c>
    </row>
    <row r="330" spans="1:5" ht="18" customHeight="1">
      <c r="A330" s="595" t="s">
        <v>975</v>
      </c>
      <c r="B330" s="596"/>
      <c r="C330" s="596"/>
      <c r="D330" s="81" t="s">
        <v>641</v>
      </c>
      <c r="E330" s="253">
        <f>E331+E335</f>
        <v>42730</v>
      </c>
    </row>
    <row r="331" spans="1:5" ht="18" customHeight="1">
      <c r="A331" s="92" t="s">
        <v>642</v>
      </c>
      <c r="B331" s="123"/>
      <c r="C331" s="124"/>
      <c r="D331" s="81" t="s">
        <v>643</v>
      </c>
      <c r="E331" s="253">
        <f>E333</f>
        <v>42730</v>
      </c>
    </row>
    <row r="332" spans="1:5" ht="18" customHeight="1">
      <c r="A332" s="125" t="s">
        <v>644</v>
      </c>
      <c r="B332" s="126"/>
      <c r="C332" s="127"/>
      <c r="D332" s="36"/>
      <c r="E332" s="253"/>
    </row>
    <row r="333" spans="1:5" ht="18" customHeight="1">
      <c r="A333" s="128"/>
      <c r="B333" s="129" t="s">
        <v>645</v>
      </c>
      <c r="C333" s="124"/>
      <c r="D333" s="36" t="s">
        <v>646</v>
      </c>
      <c r="E333" s="253">
        <f>E334</f>
        <v>42730</v>
      </c>
    </row>
    <row r="334" spans="1:5" ht="18" customHeight="1">
      <c r="A334" s="128"/>
      <c r="B334" s="129"/>
      <c r="C334" s="130" t="s">
        <v>647</v>
      </c>
      <c r="D334" s="36" t="s">
        <v>648</v>
      </c>
      <c r="E334" s="253">
        <f>16520+26174+36</f>
        <v>42730</v>
      </c>
    </row>
    <row r="335" spans="1:5" ht="27" customHeight="1">
      <c r="A335" s="507" t="s">
        <v>649</v>
      </c>
      <c r="B335" s="508"/>
      <c r="C335" s="508"/>
      <c r="D335" s="81" t="s">
        <v>650</v>
      </c>
      <c r="E335" s="253">
        <f>E337+E338+E339+E340+E341</f>
        <v>0</v>
      </c>
    </row>
    <row r="336" spans="1:5" ht="18" customHeight="1">
      <c r="A336" s="125" t="s">
        <v>644</v>
      </c>
      <c r="B336" s="126"/>
      <c r="C336" s="127"/>
      <c r="D336" s="36"/>
      <c r="E336" s="253"/>
    </row>
    <row r="337" spans="1:5" ht="18" customHeight="1">
      <c r="A337" s="131"/>
      <c r="B337" s="132" t="s">
        <v>651</v>
      </c>
      <c r="C337" s="124"/>
      <c r="D337" s="36" t="s">
        <v>652</v>
      </c>
      <c r="E337" s="253"/>
    </row>
    <row r="338" spans="1:5" ht="30.75" customHeight="1">
      <c r="A338" s="133"/>
      <c r="B338" s="539" t="s">
        <v>653</v>
      </c>
      <c r="C338" s="539"/>
      <c r="D338" s="36" t="s">
        <v>654</v>
      </c>
      <c r="E338" s="253"/>
    </row>
    <row r="339" spans="1:5" ht="27" customHeight="1">
      <c r="A339" s="133"/>
      <c r="B339" s="539" t="s">
        <v>655</v>
      </c>
      <c r="C339" s="539"/>
      <c r="D339" s="36" t="s">
        <v>656</v>
      </c>
      <c r="E339" s="253"/>
    </row>
    <row r="340" spans="1:5" ht="18" customHeight="1">
      <c r="A340" s="133"/>
      <c r="B340" s="134" t="s">
        <v>657</v>
      </c>
      <c r="C340" s="124"/>
      <c r="D340" s="36" t="s">
        <v>658</v>
      </c>
      <c r="E340" s="253"/>
    </row>
    <row r="341" spans="1:5" ht="18" customHeight="1">
      <c r="A341" s="135"/>
      <c r="B341" s="129" t="s">
        <v>659</v>
      </c>
      <c r="C341" s="136"/>
      <c r="D341" s="36" t="s">
        <v>660</v>
      </c>
      <c r="E341" s="253"/>
    </row>
    <row r="342" spans="1:5" ht="22.5" customHeight="1">
      <c r="A342" s="502" t="s">
        <v>671</v>
      </c>
      <c r="B342" s="503"/>
      <c r="C342" s="503"/>
      <c r="D342" s="81" t="s">
        <v>672</v>
      </c>
      <c r="E342" s="253">
        <f>E343+E346</f>
        <v>375</v>
      </c>
    </row>
    <row r="343" spans="1:5" ht="18" customHeight="1">
      <c r="A343" s="133" t="s">
        <v>673</v>
      </c>
      <c r="B343" s="138"/>
      <c r="C343" s="139"/>
      <c r="D343" s="81" t="s">
        <v>674</v>
      </c>
      <c r="E343" s="253">
        <f>E345</f>
        <v>0</v>
      </c>
    </row>
    <row r="344" spans="1:5" ht="18" customHeight="1">
      <c r="A344" s="125" t="s">
        <v>644</v>
      </c>
      <c r="B344" s="126"/>
      <c r="C344" s="127"/>
      <c r="D344" s="36"/>
      <c r="E344" s="253"/>
    </row>
    <row r="345" spans="1:5" ht="18" customHeight="1">
      <c r="A345" s="128"/>
      <c r="B345" s="129" t="s">
        <v>675</v>
      </c>
      <c r="C345" s="124"/>
      <c r="D345" s="36" t="s">
        <v>676</v>
      </c>
      <c r="E345" s="253"/>
    </row>
    <row r="346" spans="1:5" ht="30" customHeight="1">
      <c r="A346" s="502" t="s">
        <v>677</v>
      </c>
      <c r="B346" s="503"/>
      <c r="C346" s="503"/>
      <c r="D346" s="81" t="s">
        <v>678</v>
      </c>
      <c r="E346" s="253">
        <f>E348+E350+E351</f>
        <v>375</v>
      </c>
    </row>
    <row r="347" spans="1:5" ht="18" customHeight="1">
      <c r="A347" s="125" t="s">
        <v>644</v>
      </c>
      <c r="B347" s="126"/>
      <c r="C347" s="127"/>
      <c r="D347" s="36"/>
      <c r="E347" s="253"/>
    </row>
    <row r="348" spans="1:5" ht="18" customHeight="1">
      <c r="A348" s="135"/>
      <c r="B348" s="140" t="s">
        <v>679</v>
      </c>
      <c r="C348" s="124"/>
      <c r="D348" s="36" t="s">
        <v>680</v>
      </c>
      <c r="E348" s="253">
        <f>E349</f>
        <v>375</v>
      </c>
    </row>
    <row r="349" spans="1:5" ht="18" customHeight="1">
      <c r="A349" s="135"/>
      <c r="B349" s="140"/>
      <c r="C349" s="130" t="s">
        <v>681</v>
      </c>
      <c r="D349" s="36" t="s">
        <v>682</v>
      </c>
      <c r="E349" s="253">
        <v>375</v>
      </c>
    </row>
    <row r="350" spans="1:5" ht="18" customHeight="1">
      <c r="A350" s="135"/>
      <c r="B350" s="140" t="s">
        <v>683</v>
      </c>
      <c r="C350" s="124"/>
      <c r="D350" s="36" t="s">
        <v>684</v>
      </c>
      <c r="E350" s="253"/>
    </row>
    <row r="351" spans="1:5" ht="18" customHeight="1">
      <c r="A351" s="135"/>
      <c r="B351" s="140" t="s">
        <v>685</v>
      </c>
      <c r="C351" s="124"/>
      <c r="D351" s="36" t="s">
        <v>686</v>
      </c>
      <c r="E351" s="253"/>
    </row>
    <row r="352" spans="1:5" ht="35.25" customHeight="1">
      <c r="A352" s="523" t="s">
        <v>976</v>
      </c>
      <c r="B352" s="524"/>
      <c r="C352" s="524"/>
      <c r="D352" s="81" t="s">
        <v>688</v>
      </c>
      <c r="E352" s="253">
        <f>E353+E370+E378+E396</f>
        <v>377712</v>
      </c>
    </row>
    <row r="353" spans="1:5" ht="30" customHeight="1">
      <c r="A353" s="523" t="s">
        <v>977</v>
      </c>
      <c r="B353" s="524"/>
      <c r="C353" s="524"/>
      <c r="D353" s="81" t="s">
        <v>690</v>
      </c>
      <c r="E353" s="253">
        <f>E355+E358+E362+E363+E365+E368+E369</f>
        <v>177745</v>
      </c>
    </row>
    <row r="354" spans="1:5" ht="27.75" customHeight="1">
      <c r="A354" s="125" t="s">
        <v>644</v>
      </c>
      <c r="B354" s="126"/>
      <c r="C354" s="127"/>
      <c r="D354" s="36"/>
      <c r="E354" s="253"/>
    </row>
    <row r="355" spans="1:5" ht="18" customHeight="1">
      <c r="A355" s="135"/>
      <c r="B355" s="129" t="s">
        <v>691</v>
      </c>
      <c r="C355" s="100"/>
      <c r="D355" s="36" t="s">
        <v>692</v>
      </c>
      <c r="E355" s="253">
        <f>E356+E357</f>
        <v>20738</v>
      </c>
    </row>
    <row r="356" spans="1:5" ht="18" customHeight="1">
      <c r="A356" s="135"/>
      <c r="B356" s="129"/>
      <c r="C356" s="130" t="s">
        <v>693</v>
      </c>
      <c r="D356" s="36" t="s">
        <v>694</v>
      </c>
      <c r="E356" s="253">
        <f>1639+19060+39</f>
        <v>20738</v>
      </c>
    </row>
    <row r="357" spans="1:5" ht="18" customHeight="1">
      <c r="A357" s="135"/>
      <c r="B357" s="129"/>
      <c r="C357" s="130" t="s">
        <v>695</v>
      </c>
      <c r="D357" s="36" t="s">
        <v>696</v>
      </c>
      <c r="E357" s="253"/>
    </row>
    <row r="358" spans="1:5" ht="18" customHeight="1">
      <c r="A358" s="135"/>
      <c r="B358" s="129" t="s">
        <v>697</v>
      </c>
      <c r="C358" s="139"/>
      <c r="D358" s="36" t="s">
        <v>698</v>
      </c>
      <c r="E358" s="253">
        <f>E359+E360+E361</f>
        <v>78099</v>
      </c>
    </row>
    <row r="359" spans="1:5" ht="18" customHeight="1">
      <c r="A359" s="135"/>
      <c r="B359" s="129"/>
      <c r="C359" s="130" t="s">
        <v>699</v>
      </c>
      <c r="D359" s="36" t="s">
        <v>700</v>
      </c>
      <c r="E359" s="253">
        <f>4071+24351+72-84</f>
        <v>28410</v>
      </c>
    </row>
    <row r="360" spans="1:5" ht="18" customHeight="1">
      <c r="A360" s="135"/>
      <c r="B360" s="129"/>
      <c r="C360" s="130" t="s">
        <v>701</v>
      </c>
      <c r="D360" s="36" t="s">
        <v>702</v>
      </c>
      <c r="E360" s="253">
        <f>2408+31798+15229+59+139+56</f>
        <v>49689</v>
      </c>
    </row>
    <row r="361" spans="1:5" ht="18" customHeight="1">
      <c r="A361" s="135"/>
      <c r="B361" s="129"/>
      <c r="C361" s="141" t="s">
        <v>703</v>
      </c>
      <c r="D361" s="36" t="s">
        <v>704</v>
      </c>
      <c r="E361" s="253"/>
    </row>
    <row r="362" spans="1:5" ht="18" customHeight="1">
      <c r="A362" s="135"/>
      <c r="B362" s="129" t="s">
        <v>705</v>
      </c>
      <c r="C362" s="130"/>
      <c r="D362" s="36" t="s">
        <v>706</v>
      </c>
      <c r="E362" s="253"/>
    </row>
    <row r="363" spans="1:5" ht="18" customHeight="1">
      <c r="A363" s="135"/>
      <c r="B363" s="129" t="s">
        <v>707</v>
      </c>
      <c r="C363" s="100"/>
      <c r="D363" s="36" t="s">
        <v>708</v>
      </c>
      <c r="E363" s="253">
        <f>E364</f>
        <v>0</v>
      </c>
    </row>
    <row r="364" spans="1:5" ht="18" customHeight="1">
      <c r="A364" s="135"/>
      <c r="B364" s="129"/>
      <c r="C364" s="130" t="s">
        <v>709</v>
      </c>
      <c r="D364" s="36" t="s">
        <v>710</v>
      </c>
      <c r="E364" s="253"/>
    </row>
    <row r="365" spans="1:5" ht="18" customHeight="1">
      <c r="A365" s="135"/>
      <c r="B365" s="129" t="s">
        <v>711</v>
      </c>
      <c r="C365" s="130"/>
      <c r="D365" s="36" t="s">
        <v>712</v>
      </c>
      <c r="E365" s="253">
        <f>E366+E367</f>
        <v>0</v>
      </c>
    </row>
    <row r="366" spans="1:5" ht="18" customHeight="1">
      <c r="A366" s="135"/>
      <c r="B366" s="129"/>
      <c r="C366" s="130" t="s">
        <v>713</v>
      </c>
      <c r="D366" s="36" t="s">
        <v>714</v>
      </c>
      <c r="E366" s="253"/>
    </row>
    <row r="367" spans="1:5" ht="18" customHeight="1">
      <c r="A367" s="135"/>
      <c r="B367" s="129"/>
      <c r="C367" s="130" t="s">
        <v>715</v>
      </c>
      <c r="D367" s="36" t="s">
        <v>716</v>
      </c>
      <c r="E367" s="253"/>
    </row>
    <row r="368" spans="1:5" ht="18" customHeight="1">
      <c r="A368" s="125"/>
      <c r="B368" s="594" t="s">
        <v>721</v>
      </c>
      <c r="C368" s="515"/>
      <c r="D368" s="36" t="s">
        <v>722</v>
      </c>
      <c r="E368" s="253">
        <v>10</v>
      </c>
    </row>
    <row r="369" spans="1:5" ht="18" customHeight="1">
      <c r="A369" s="135"/>
      <c r="B369" s="134" t="s">
        <v>723</v>
      </c>
      <c r="C369" s="141"/>
      <c r="D369" s="36" t="s">
        <v>724</v>
      </c>
      <c r="E369" s="253">
        <f>16+78882</f>
        <v>78898</v>
      </c>
    </row>
    <row r="370" spans="1:5" ht="18" customHeight="1">
      <c r="A370" s="133" t="s">
        <v>725</v>
      </c>
      <c r="B370" s="134"/>
      <c r="C370" s="96"/>
      <c r="D370" s="81" t="s">
        <v>726</v>
      </c>
      <c r="E370" s="253">
        <f>E372+E375+E376</f>
        <v>94070</v>
      </c>
    </row>
    <row r="371" spans="1:5" ht="14.25" customHeight="1">
      <c r="A371" s="125" t="s">
        <v>644</v>
      </c>
      <c r="B371" s="126"/>
      <c r="C371" s="127"/>
      <c r="D371" s="36"/>
      <c r="E371" s="253"/>
    </row>
    <row r="372" spans="1:5" ht="27.75" customHeight="1">
      <c r="A372" s="145"/>
      <c r="B372" s="539" t="s">
        <v>727</v>
      </c>
      <c r="C372" s="539"/>
      <c r="D372" s="36" t="s">
        <v>728</v>
      </c>
      <c r="E372" s="253">
        <f>E373+E374</f>
        <v>94070</v>
      </c>
    </row>
    <row r="373" spans="1:5" ht="18" customHeight="1">
      <c r="A373" s="145"/>
      <c r="B373" s="134"/>
      <c r="C373" s="141" t="s">
        <v>729</v>
      </c>
      <c r="D373" s="36" t="s">
        <v>730</v>
      </c>
      <c r="E373" s="253">
        <f>6173+87110+787</f>
        <v>94070</v>
      </c>
    </row>
    <row r="374" spans="1:5" ht="18" customHeight="1">
      <c r="A374" s="145"/>
      <c r="B374" s="134"/>
      <c r="C374" s="141" t="s">
        <v>731</v>
      </c>
      <c r="D374" s="36" t="s">
        <v>732</v>
      </c>
      <c r="E374" s="253"/>
    </row>
    <row r="375" spans="1:5" ht="18" customHeight="1">
      <c r="A375" s="145"/>
      <c r="B375" s="134" t="s">
        <v>733</v>
      </c>
      <c r="C375" s="141"/>
      <c r="D375" s="36" t="s">
        <v>734</v>
      </c>
      <c r="E375" s="253"/>
    </row>
    <row r="376" spans="1:5" ht="18" customHeight="1">
      <c r="A376" s="135"/>
      <c r="B376" s="129" t="s">
        <v>735</v>
      </c>
      <c r="C376" s="130"/>
      <c r="D376" s="36" t="s">
        <v>736</v>
      </c>
      <c r="E376" s="253">
        <f>E377</f>
        <v>0</v>
      </c>
    </row>
    <row r="377" spans="1:5" ht="18" customHeight="1">
      <c r="A377" s="135"/>
      <c r="B377" s="129"/>
      <c r="C377" s="141" t="s">
        <v>737</v>
      </c>
      <c r="D377" s="36" t="s">
        <v>738</v>
      </c>
      <c r="E377" s="253"/>
    </row>
    <row r="378" spans="1:5" ht="25.5" customHeight="1">
      <c r="A378" s="523" t="s">
        <v>739</v>
      </c>
      <c r="B378" s="524"/>
      <c r="C378" s="524"/>
      <c r="D378" s="81" t="s">
        <v>740</v>
      </c>
      <c r="E378" s="253">
        <f>E380+E390+E394+E395</f>
        <v>105821</v>
      </c>
    </row>
    <row r="379" spans="1:5" ht="18" customHeight="1">
      <c r="A379" s="125" t="s">
        <v>644</v>
      </c>
      <c r="B379" s="126"/>
      <c r="C379" s="127"/>
      <c r="D379" s="36"/>
      <c r="E379" s="253"/>
    </row>
    <row r="380" spans="1:5" ht="27" customHeight="1">
      <c r="A380" s="145"/>
      <c r="B380" s="571" t="s">
        <v>978</v>
      </c>
      <c r="C380" s="571"/>
      <c r="D380" s="36" t="s">
        <v>742</v>
      </c>
      <c r="E380" s="253">
        <f>E381+E382+E383+E384+E385+E386+E387+E388+E389</f>
        <v>21843</v>
      </c>
    </row>
    <row r="381" spans="1:5" ht="18" customHeight="1">
      <c r="A381" s="145"/>
      <c r="B381" s="129"/>
      <c r="C381" s="141" t="s">
        <v>743</v>
      </c>
      <c r="D381" s="146" t="s">
        <v>744</v>
      </c>
      <c r="E381" s="253"/>
    </row>
    <row r="382" spans="1:5" ht="18" customHeight="1">
      <c r="A382" s="145"/>
      <c r="B382" s="129"/>
      <c r="C382" s="96" t="s">
        <v>745</v>
      </c>
      <c r="D382" s="146" t="s">
        <v>746</v>
      </c>
      <c r="E382" s="253"/>
    </row>
    <row r="383" spans="1:5" ht="18" customHeight="1">
      <c r="A383" s="145"/>
      <c r="B383" s="129"/>
      <c r="C383" s="141" t="s">
        <v>747</v>
      </c>
      <c r="D383" s="146" t="s">
        <v>748</v>
      </c>
      <c r="E383" s="253">
        <f>10551+9493-1</f>
        <v>20043</v>
      </c>
    </row>
    <row r="384" spans="1:5" ht="18" customHeight="1">
      <c r="A384" s="145"/>
      <c r="B384" s="129"/>
      <c r="C384" s="96" t="s">
        <v>749</v>
      </c>
      <c r="D384" s="146" t="s">
        <v>750</v>
      </c>
      <c r="E384" s="253"/>
    </row>
    <row r="385" spans="1:5" ht="18" customHeight="1">
      <c r="A385" s="145"/>
      <c r="B385" s="129"/>
      <c r="C385" s="96" t="s">
        <v>751</v>
      </c>
      <c r="D385" s="146" t="s">
        <v>752</v>
      </c>
      <c r="E385" s="253"/>
    </row>
    <row r="386" spans="1:5" ht="18" customHeight="1">
      <c r="A386" s="145"/>
      <c r="B386" s="129"/>
      <c r="C386" s="96" t="s">
        <v>753</v>
      </c>
      <c r="D386" s="146" t="s">
        <v>754</v>
      </c>
      <c r="E386" s="253"/>
    </row>
    <row r="387" spans="1:5" ht="18" customHeight="1">
      <c r="A387" s="145"/>
      <c r="B387" s="129"/>
      <c r="C387" s="96" t="s">
        <v>755</v>
      </c>
      <c r="D387" s="146" t="s">
        <v>756</v>
      </c>
      <c r="E387" s="253">
        <v>1600</v>
      </c>
    </row>
    <row r="388" spans="1:5" ht="18" customHeight="1">
      <c r="A388" s="145"/>
      <c r="B388" s="129"/>
      <c r="C388" s="96" t="s">
        <v>757</v>
      </c>
      <c r="D388" s="146" t="s">
        <v>758</v>
      </c>
      <c r="E388" s="253">
        <v>200</v>
      </c>
    </row>
    <row r="389" spans="1:5" ht="18" customHeight="1">
      <c r="A389" s="145"/>
      <c r="B389" s="129"/>
      <c r="C389" s="141" t="s">
        <v>759</v>
      </c>
      <c r="D389" s="146" t="s">
        <v>760</v>
      </c>
      <c r="E389" s="253"/>
    </row>
    <row r="390" spans="1:5" ht="18" customHeight="1">
      <c r="A390" s="145"/>
      <c r="B390" s="129" t="s">
        <v>761</v>
      </c>
      <c r="C390" s="141"/>
      <c r="D390" s="36" t="s">
        <v>762</v>
      </c>
      <c r="E390" s="253">
        <f>E391+E392+E393</f>
        <v>82973</v>
      </c>
    </row>
    <row r="391" spans="1:5" ht="18" customHeight="1">
      <c r="A391" s="145"/>
      <c r="B391" s="129"/>
      <c r="C391" s="141" t="s">
        <v>763</v>
      </c>
      <c r="D391" s="146" t="s">
        <v>764</v>
      </c>
      <c r="E391" s="253">
        <v>30373</v>
      </c>
    </row>
    <row r="392" spans="1:5" ht="18" customHeight="1">
      <c r="A392" s="145"/>
      <c r="B392" s="129"/>
      <c r="C392" s="141" t="s">
        <v>765</v>
      </c>
      <c r="D392" s="146" t="s">
        <v>766</v>
      </c>
      <c r="E392" s="253"/>
    </row>
    <row r="393" spans="1:5" ht="21" customHeight="1">
      <c r="A393" s="145"/>
      <c r="B393" s="129"/>
      <c r="C393" s="96" t="s">
        <v>767</v>
      </c>
      <c r="D393" s="146" t="s">
        <v>768</v>
      </c>
      <c r="E393" s="253">
        <v>52600</v>
      </c>
    </row>
    <row r="394" spans="1:5" ht="18" customHeight="1">
      <c r="A394" s="145"/>
      <c r="B394" s="129" t="s">
        <v>769</v>
      </c>
      <c r="C394" s="139"/>
      <c r="D394" s="36" t="s">
        <v>770</v>
      </c>
      <c r="E394" s="253"/>
    </row>
    <row r="395" spans="1:5" ht="18" customHeight="1">
      <c r="A395" s="145"/>
      <c r="B395" s="129" t="s">
        <v>771</v>
      </c>
      <c r="C395" s="139"/>
      <c r="D395" s="36" t="s">
        <v>772</v>
      </c>
      <c r="E395" s="253">
        <v>1005</v>
      </c>
    </row>
    <row r="396" spans="1:5" ht="40.5" customHeight="1">
      <c r="A396" s="523" t="s">
        <v>947</v>
      </c>
      <c r="B396" s="524"/>
      <c r="C396" s="524"/>
      <c r="D396" s="81" t="s">
        <v>774</v>
      </c>
      <c r="E396" s="253">
        <f>E398+E399+E401+E402+E403+E404+E407</f>
        <v>76</v>
      </c>
    </row>
    <row r="397" spans="1:5" ht="18" customHeight="1">
      <c r="A397" s="125" t="s">
        <v>644</v>
      </c>
      <c r="B397" s="126"/>
      <c r="C397" s="127"/>
      <c r="D397" s="36"/>
      <c r="E397" s="253"/>
    </row>
    <row r="398" spans="1:5" ht="18" customHeight="1">
      <c r="A398" s="135"/>
      <c r="B398" s="129" t="s">
        <v>775</v>
      </c>
      <c r="C398" s="130"/>
      <c r="D398" s="36" t="s">
        <v>776</v>
      </c>
      <c r="E398" s="253">
        <v>73</v>
      </c>
    </row>
    <row r="399" spans="1:5" ht="18" customHeight="1">
      <c r="A399" s="135"/>
      <c r="B399" s="134" t="s">
        <v>777</v>
      </c>
      <c r="C399" s="130"/>
      <c r="D399" s="36" t="s">
        <v>778</v>
      </c>
      <c r="E399" s="253"/>
    </row>
    <row r="400" spans="1:5" ht="18" customHeight="1">
      <c r="A400" s="135"/>
      <c r="B400" s="134"/>
      <c r="C400" s="130" t="s">
        <v>779</v>
      </c>
      <c r="D400" s="36" t="s">
        <v>780</v>
      </c>
      <c r="E400" s="253"/>
    </row>
    <row r="401" spans="1:5" ht="18" customHeight="1">
      <c r="A401" s="135"/>
      <c r="B401" s="134" t="s">
        <v>781</v>
      </c>
      <c r="C401" s="141"/>
      <c r="D401" s="36" t="s">
        <v>782</v>
      </c>
      <c r="E401" s="253"/>
    </row>
    <row r="402" spans="1:5" ht="18" customHeight="1">
      <c r="A402" s="145"/>
      <c r="B402" s="134" t="s">
        <v>783</v>
      </c>
      <c r="C402" s="141"/>
      <c r="D402" s="36" t="s">
        <v>784</v>
      </c>
      <c r="E402" s="253"/>
    </row>
    <row r="403" spans="1:5" ht="18" customHeight="1">
      <c r="A403" s="145"/>
      <c r="B403" s="134" t="s">
        <v>785</v>
      </c>
      <c r="C403" s="134"/>
      <c r="D403" s="36" t="s">
        <v>786</v>
      </c>
      <c r="E403" s="253"/>
    </row>
    <row r="404" spans="1:5" ht="18" customHeight="1">
      <c r="A404" s="145"/>
      <c r="B404" s="134" t="s">
        <v>787</v>
      </c>
      <c r="C404" s="141"/>
      <c r="D404" s="36" t="s">
        <v>788</v>
      </c>
      <c r="E404" s="253">
        <f>E405+E406</f>
        <v>0</v>
      </c>
    </row>
    <row r="405" spans="1:5" ht="18" customHeight="1">
      <c r="A405" s="145"/>
      <c r="B405" s="134"/>
      <c r="C405" s="130" t="s">
        <v>789</v>
      </c>
      <c r="D405" s="36" t="s">
        <v>790</v>
      </c>
      <c r="E405" s="253"/>
    </row>
    <row r="406" spans="1:5" ht="18" customHeight="1">
      <c r="A406" s="145"/>
      <c r="B406" s="134"/>
      <c r="C406" s="130" t="s">
        <v>791</v>
      </c>
      <c r="D406" s="36" t="s">
        <v>792</v>
      </c>
      <c r="E406" s="253"/>
    </row>
    <row r="407" spans="1:5" ht="27" customHeight="1">
      <c r="A407" s="135"/>
      <c r="B407" s="539" t="s">
        <v>793</v>
      </c>
      <c r="C407" s="539"/>
      <c r="D407" s="36" t="s">
        <v>794</v>
      </c>
      <c r="E407" s="253">
        <f>E408</f>
        <v>3</v>
      </c>
    </row>
    <row r="408" spans="1:5" ht="18" customHeight="1">
      <c r="A408" s="135"/>
      <c r="B408" s="129"/>
      <c r="C408" s="141" t="s">
        <v>795</v>
      </c>
      <c r="D408" s="36" t="s">
        <v>796</v>
      </c>
      <c r="E408" s="253">
        <v>3</v>
      </c>
    </row>
    <row r="409" spans="1:5" ht="25.5" customHeight="1">
      <c r="A409" s="523" t="s">
        <v>797</v>
      </c>
      <c r="B409" s="524"/>
      <c r="C409" s="524"/>
      <c r="D409" s="81"/>
      <c r="E409" s="253"/>
    </row>
    <row r="410" spans="1:5" ht="24" customHeight="1">
      <c r="A410" s="523" t="s">
        <v>798</v>
      </c>
      <c r="B410" s="524"/>
      <c r="C410" s="524"/>
      <c r="D410" s="81" t="s">
        <v>799</v>
      </c>
      <c r="E410" s="253">
        <f>E412+E415+E418+E419+E420</f>
        <v>59003</v>
      </c>
    </row>
    <row r="411" spans="1:5" ht="18" customHeight="1">
      <c r="A411" s="125" t="s">
        <v>644</v>
      </c>
      <c r="B411" s="126"/>
      <c r="C411" s="127"/>
      <c r="D411" s="36"/>
      <c r="E411" s="253"/>
    </row>
    <row r="412" spans="1:5" ht="18" customHeight="1">
      <c r="A412" s="145"/>
      <c r="B412" s="129" t="s">
        <v>800</v>
      </c>
      <c r="C412" s="139"/>
      <c r="D412" s="36" t="s">
        <v>801</v>
      </c>
      <c r="E412" s="253">
        <f>E413+E414</f>
        <v>0</v>
      </c>
    </row>
    <row r="413" spans="1:5" ht="18" customHeight="1">
      <c r="A413" s="145"/>
      <c r="B413" s="129"/>
      <c r="C413" s="141" t="s">
        <v>802</v>
      </c>
      <c r="D413" s="36" t="s">
        <v>803</v>
      </c>
      <c r="E413" s="253"/>
    </row>
    <row r="414" spans="1:5" ht="18" customHeight="1">
      <c r="A414" s="145"/>
      <c r="B414" s="129"/>
      <c r="C414" s="100" t="s">
        <v>804</v>
      </c>
      <c r="D414" s="36" t="s">
        <v>805</v>
      </c>
      <c r="E414" s="253"/>
    </row>
    <row r="415" spans="1:5" ht="18" customHeight="1">
      <c r="A415" s="145"/>
      <c r="B415" s="134" t="s">
        <v>806</v>
      </c>
      <c r="C415" s="141"/>
      <c r="D415" s="36" t="s">
        <v>807</v>
      </c>
      <c r="E415" s="253">
        <f>E416+E417</f>
        <v>0</v>
      </c>
    </row>
    <row r="416" spans="1:5" ht="18" customHeight="1">
      <c r="A416" s="145"/>
      <c r="B416" s="134"/>
      <c r="C416" s="130" t="s">
        <v>808</v>
      </c>
      <c r="D416" s="36" t="s">
        <v>809</v>
      </c>
      <c r="E416" s="253"/>
    </row>
    <row r="417" spans="1:5" ht="18" customHeight="1">
      <c r="A417" s="145"/>
      <c r="B417" s="134"/>
      <c r="C417" s="130" t="s">
        <v>810</v>
      </c>
      <c r="D417" s="36" t="s">
        <v>811</v>
      </c>
      <c r="E417" s="253"/>
    </row>
    <row r="418" spans="1:5" ht="18" customHeight="1">
      <c r="A418" s="145"/>
      <c r="B418" s="129" t="s">
        <v>812</v>
      </c>
      <c r="C418" s="130"/>
      <c r="D418" s="36" t="s">
        <v>813</v>
      </c>
      <c r="E418" s="253"/>
    </row>
    <row r="419" spans="1:5" ht="18" customHeight="1">
      <c r="A419" s="145"/>
      <c r="B419" s="129" t="s">
        <v>814</v>
      </c>
      <c r="C419" s="130"/>
      <c r="D419" s="36" t="s">
        <v>815</v>
      </c>
      <c r="E419" s="253"/>
    </row>
    <row r="420" spans="1:5" ht="18" customHeight="1">
      <c r="A420" s="145"/>
      <c r="B420" s="129" t="s">
        <v>816</v>
      </c>
      <c r="C420" s="139"/>
      <c r="D420" s="36" t="s">
        <v>817</v>
      </c>
      <c r="E420" s="253">
        <v>59003</v>
      </c>
    </row>
    <row r="421" spans="1:5" ht="18" customHeight="1">
      <c r="A421" s="133" t="s">
        <v>818</v>
      </c>
      <c r="B421" s="134"/>
      <c r="C421" s="139"/>
      <c r="D421" s="81" t="s">
        <v>819</v>
      </c>
      <c r="E421" s="253">
        <f>E423+E424+E427+E428</f>
        <v>66249</v>
      </c>
    </row>
    <row r="422" spans="1:5" ht="18" customHeight="1">
      <c r="A422" s="125" t="s">
        <v>644</v>
      </c>
      <c r="B422" s="126"/>
      <c r="C422" s="127"/>
      <c r="D422" s="36"/>
      <c r="E422" s="253"/>
    </row>
    <row r="423" spans="1:5" ht="18" customHeight="1">
      <c r="A423" s="125"/>
      <c r="B423" s="147" t="s">
        <v>820</v>
      </c>
      <c r="C423" s="127"/>
      <c r="D423" s="36" t="s">
        <v>821</v>
      </c>
      <c r="E423" s="253"/>
    </row>
    <row r="424" spans="1:5" ht="18" customHeight="1">
      <c r="A424" s="145"/>
      <c r="B424" s="129" t="s">
        <v>822</v>
      </c>
      <c r="C424" s="130"/>
      <c r="D424" s="36" t="s">
        <v>823</v>
      </c>
      <c r="E424" s="253">
        <f>E425+E426</f>
        <v>65649</v>
      </c>
    </row>
    <row r="425" spans="1:5" ht="18" customHeight="1">
      <c r="A425" s="145"/>
      <c r="B425" s="129"/>
      <c r="C425" s="130" t="s">
        <v>824</v>
      </c>
      <c r="D425" s="36" t="s">
        <v>825</v>
      </c>
      <c r="E425" s="253"/>
    </row>
    <row r="426" spans="1:5" ht="18" customHeight="1">
      <c r="A426" s="145"/>
      <c r="B426" s="129"/>
      <c r="C426" s="130" t="s">
        <v>826</v>
      </c>
      <c r="D426" s="36" t="s">
        <v>827</v>
      </c>
      <c r="E426" s="253">
        <f>65291+273+85</f>
        <v>65649</v>
      </c>
    </row>
    <row r="427" spans="1:5" ht="18" customHeight="1">
      <c r="A427" s="145"/>
      <c r="B427" s="129" t="s">
        <v>828</v>
      </c>
      <c r="C427" s="130"/>
      <c r="D427" s="36" t="s">
        <v>829</v>
      </c>
      <c r="E427" s="253">
        <v>100</v>
      </c>
    </row>
    <row r="428" spans="1:5" ht="18" customHeight="1">
      <c r="A428" s="145"/>
      <c r="B428" s="129" t="s">
        <v>830</v>
      </c>
      <c r="C428" s="130"/>
      <c r="D428" s="36" t="s">
        <v>831</v>
      </c>
      <c r="E428" s="253">
        <v>500</v>
      </c>
    </row>
    <row r="429" spans="1:5" ht="24" customHeight="1">
      <c r="A429" s="523" t="s">
        <v>832</v>
      </c>
      <c r="B429" s="524"/>
      <c r="C429" s="524"/>
      <c r="D429" s="81" t="s">
        <v>833</v>
      </c>
      <c r="E429" s="253">
        <f>E430+E439+E444+E451+E461</f>
        <v>491226</v>
      </c>
    </row>
    <row r="430" spans="1:5" ht="24" customHeight="1">
      <c r="A430" s="523" t="s">
        <v>834</v>
      </c>
      <c r="B430" s="524"/>
      <c r="C430" s="524"/>
      <c r="D430" s="81" t="s">
        <v>835</v>
      </c>
      <c r="E430" s="253">
        <f>E432+E437</f>
        <v>2043</v>
      </c>
    </row>
    <row r="431" spans="1:5" ht="18" customHeight="1">
      <c r="A431" s="125" t="s">
        <v>644</v>
      </c>
      <c r="B431" s="126"/>
      <c r="C431" s="127"/>
      <c r="D431" s="36"/>
      <c r="E431" s="253"/>
    </row>
    <row r="432" spans="1:5" ht="21" customHeight="1">
      <c r="A432" s="145"/>
      <c r="B432" s="571" t="s">
        <v>949</v>
      </c>
      <c r="C432" s="571"/>
      <c r="D432" s="36" t="s">
        <v>837</v>
      </c>
      <c r="E432" s="253">
        <f>E433+E434+E435+E436</f>
        <v>2043</v>
      </c>
    </row>
    <row r="433" spans="1:5" ht="18" customHeight="1">
      <c r="A433" s="145"/>
      <c r="B433" s="129"/>
      <c r="C433" s="130" t="s">
        <v>838</v>
      </c>
      <c r="D433" s="36" t="s">
        <v>839</v>
      </c>
      <c r="E433" s="253"/>
    </row>
    <row r="434" spans="1:5" ht="18" customHeight="1">
      <c r="A434" s="145"/>
      <c r="B434" s="129"/>
      <c r="C434" s="130" t="s">
        <v>840</v>
      </c>
      <c r="D434" s="36" t="s">
        <v>841</v>
      </c>
      <c r="E434" s="253"/>
    </row>
    <row r="435" spans="1:5" ht="18" customHeight="1">
      <c r="A435" s="145"/>
      <c r="B435" s="129"/>
      <c r="C435" s="130" t="s">
        <v>842</v>
      </c>
      <c r="D435" s="36" t="s">
        <v>843</v>
      </c>
      <c r="E435" s="253">
        <f>9+2019+15</f>
        <v>2043</v>
      </c>
    </row>
    <row r="436" spans="1:5" ht="18" customHeight="1">
      <c r="A436" s="145"/>
      <c r="B436" s="129"/>
      <c r="C436" s="141" t="s">
        <v>844</v>
      </c>
      <c r="D436" s="36" t="s">
        <v>845</v>
      </c>
      <c r="E436" s="253"/>
    </row>
    <row r="437" spans="1:5" ht="18" customHeight="1">
      <c r="A437" s="145"/>
      <c r="B437" s="129" t="s">
        <v>846</v>
      </c>
      <c r="C437" s="141"/>
      <c r="D437" s="36" t="s">
        <v>847</v>
      </c>
      <c r="E437" s="253">
        <f>E438</f>
        <v>0</v>
      </c>
    </row>
    <row r="438" spans="1:5" ht="18" customHeight="1">
      <c r="A438" s="145"/>
      <c r="B438" s="129"/>
      <c r="C438" s="141" t="s">
        <v>848</v>
      </c>
      <c r="D438" s="36" t="s">
        <v>849</v>
      </c>
      <c r="E438" s="253"/>
    </row>
    <row r="439" spans="1:5" ht="12.75" customHeight="1">
      <c r="A439" s="133" t="s">
        <v>850</v>
      </c>
      <c r="B439" s="129"/>
      <c r="C439" s="139"/>
      <c r="D439" s="81" t="s">
        <v>851</v>
      </c>
      <c r="E439" s="253">
        <f>E441+E442+E443</f>
        <v>403014</v>
      </c>
    </row>
    <row r="440" spans="1:5" ht="18" customHeight="1">
      <c r="A440" s="125" t="s">
        <v>644</v>
      </c>
      <c r="B440" s="126"/>
      <c r="C440" s="127"/>
      <c r="D440" s="36"/>
      <c r="E440" s="253"/>
    </row>
    <row r="441" spans="1:5" ht="18" customHeight="1">
      <c r="A441" s="133"/>
      <c r="B441" s="129" t="s">
        <v>852</v>
      </c>
      <c r="C441" s="141"/>
      <c r="D441" s="36" t="s">
        <v>853</v>
      </c>
      <c r="E441" s="253">
        <f>63582+305830+33335+133+134</f>
        <v>403014</v>
      </c>
    </row>
    <row r="442" spans="1:5" ht="18" customHeight="1">
      <c r="A442" s="133"/>
      <c r="B442" s="129" t="s">
        <v>854</v>
      </c>
      <c r="C442" s="141"/>
      <c r="D442" s="36" t="s">
        <v>855</v>
      </c>
      <c r="E442" s="253"/>
    </row>
    <row r="443" spans="1:5" ht="18" customHeight="1">
      <c r="A443" s="133"/>
      <c r="B443" s="134" t="s">
        <v>856</v>
      </c>
      <c r="C443" s="141"/>
      <c r="D443" s="36" t="s">
        <v>857</v>
      </c>
      <c r="E443" s="253"/>
    </row>
    <row r="444" spans="1:5" ht="23.25" customHeight="1">
      <c r="A444" s="507" t="s">
        <v>858</v>
      </c>
      <c r="B444" s="508"/>
      <c r="C444" s="508"/>
      <c r="D444" s="81" t="s">
        <v>859</v>
      </c>
      <c r="E444" s="253">
        <f>E446+E450</f>
        <v>0</v>
      </c>
    </row>
    <row r="445" spans="1:5" ht="18" customHeight="1">
      <c r="A445" s="125" t="s">
        <v>644</v>
      </c>
      <c r="B445" s="126"/>
      <c r="C445" s="127"/>
      <c r="D445" s="36"/>
      <c r="E445" s="253"/>
    </row>
    <row r="446" spans="1:5" ht="18" customHeight="1">
      <c r="A446" s="145"/>
      <c r="B446" s="134" t="s">
        <v>860</v>
      </c>
      <c r="C446" s="139"/>
      <c r="D446" s="36" t="s">
        <v>861</v>
      </c>
      <c r="E446" s="253">
        <f>E447+E448+E449</f>
        <v>0</v>
      </c>
    </row>
    <row r="447" spans="1:5" ht="18" customHeight="1">
      <c r="A447" s="145"/>
      <c r="B447" s="134"/>
      <c r="C447" s="130" t="s">
        <v>862</v>
      </c>
      <c r="D447" s="36" t="s">
        <v>863</v>
      </c>
      <c r="E447" s="253"/>
    </row>
    <row r="448" spans="1:5" ht="18" customHeight="1">
      <c r="A448" s="145"/>
      <c r="B448" s="134"/>
      <c r="C448" s="130" t="s">
        <v>864</v>
      </c>
      <c r="D448" s="36" t="s">
        <v>865</v>
      </c>
      <c r="E448" s="253"/>
    </row>
    <row r="449" spans="1:5" ht="18" customHeight="1">
      <c r="A449" s="145"/>
      <c r="B449" s="134"/>
      <c r="C449" s="141" t="s">
        <v>866</v>
      </c>
      <c r="D449" s="148" t="s">
        <v>867</v>
      </c>
      <c r="E449" s="253"/>
    </row>
    <row r="450" spans="1:5" ht="21" customHeight="1">
      <c r="A450" s="145"/>
      <c r="B450" s="505" t="s">
        <v>868</v>
      </c>
      <c r="C450" s="506"/>
      <c r="D450" s="148" t="s">
        <v>869</v>
      </c>
      <c r="E450" s="253"/>
    </row>
    <row r="451" spans="1:5" ht="18" customHeight="1">
      <c r="A451" s="133" t="s">
        <v>979</v>
      </c>
      <c r="B451" s="134"/>
      <c r="C451" s="139"/>
      <c r="D451" s="81" t="s">
        <v>871</v>
      </c>
      <c r="E451" s="253">
        <f>E453+E457+E460</f>
        <v>86169</v>
      </c>
    </row>
    <row r="452" spans="1:5" ht="18" customHeight="1">
      <c r="A452" s="125" t="s">
        <v>644</v>
      </c>
      <c r="B452" s="126"/>
      <c r="C452" s="127"/>
      <c r="D452" s="36"/>
      <c r="E452" s="253"/>
    </row>
    <row r="453" spans="1:5" ht="18" customHeight="1">
      <c r="A453" s="145"/>
      <c r="B453" s="129" t="s">
        <v>872</v>
      </c>
      <c r="C453" s="139"/>
      <c r="D453" s="36" t="s">
        <v>873</v>
      </c>
      <c r="E453" s="253">
        <f>E454+E455+E456</f>
        <v>86169</v>
      </c>
    </row>
    <row r="454" spans="1:5" ht="18" customHeight="1">
      <c r="A454" s="145"/>
      <c r="B454" s="129"/>
      <c r="C454" s="141" t="s">
        <v>874</v>
      </c>
      <c r="D454" s="148" t="s">
        <v>875</v>
      </c>
      <c r="E454" s="253"/>
    </row>
    <row r="455" spans="1:5" ht="18" customHeight="1">
      <c r="A455" s="145"/>
      <c r="B455" s="129"/>
      <c r="C455" s="141" t="s">
        <v>876</v>
      </c>
      <c r="D455" s="148" t="s">
        <v>877</v>
      </c>
      <c r="E455" s="253">
        <f>6245+11004</f>
        <v>17249</v>
      </c>
    </row>
    <row r="456" spans="1:5" ht="18" customHeight="1">
      <c r="A456" s="145"/>
      <c r="B456" s="129"/>
      <c r="C456" s="130" t="s">
        <v>878</v>
      </c>
      <c r="D456" s="148" t="s">
        <v>879</v>
      </c>
      <c r="E456" s="253">
        <f>22422+200+46171+127</f>
        <v>68920</v>
      </c>
    </row>
    <row r="457" spans="1:5" ht="18" customHeight="1">
      <c r="A457" s="145"/>
      <c r="B457" s="129" t="s">
        <v>980</v>
      </c>
      <c r="C457" s="130"/>
      <c r="D457" s="36" t="s">
        <v>885</v>
      </c>
      <c r="E457" s="253">
        <f>E458+E459</f>
        <v>0</v>
      </c>
    </row>
    <row r="458" spans="1:5" ht="18" customHeight="1">
      <c r="A458" s="145"/>
      <c r="B458" s="129"/>
      <c r="C458" s="130" t="s">
        <v>886</v>
      </c>
      <c r="D458" s="36" t="s">
        <v>887</v>
      </c>
      <c r="E458" s="253"/>
    </row>
    <row r="459" spans="1:5" ht="18" customHeight="1">
      <c r="A459" s="145"/>
      <c r="B459" s="129"/>
      <c r="C459" s="130" t="s">
        <v>888</v>
      </c>
      <c r="D459" s="36" t="s">
        <v>889</v>
      </c>
      <c r="E459" s="253"/>
    </row>
    <row r="460" spans="1:5" ht="18" customHeight="1">
      <c r="A460" s="150"/>
      <c r="B460" s="129" t="s">
        <v>890</v>
      </c>
      <c r="C460" s="127"/>
      <c r="D460" s="36" t="s">
        <v>891</v>
      </c>
      <c r="E460" s="253"/>
    </row>
    <row r="461" spans="1:5" ht="22.5" customHeight="1">
      <c r="A461" s="523" t="s">
        <v>892</v>
      </c>
      <c r="B461" s="524"/>
      <c r="C461" s="524"/>
      <c r="D461" s="81" t="s">
        <v>893</v>
      </c>
      <c r="E461" s="253">
        <f>E463+E464+E465+E466+E467</f>
        <v>0</v>
      </c>
    </row>
    <row r="462" spans="1:5" ht="18" customHeight="1">
      <c r="A462" s="125" t="s">
        <v>644</v>
      </c>
      <c r="B462" s="126"/>
      <c r="C462" s="127"/>
      <c r="D462" s="36"/>
      <c r="E462" s="253"/>
    </row>
    <row r="463" spans="1:5" ht="18" customHeight="1">
      <c r="A463" s="133"/>
      <c r="B463" s="591" t="s">
        <v>894</v>
      </c>
      <c r="C463" s="591"/>
      <c r="D463" s="36" t="s">
        <v>895</v>
      </c>
      <c r="E463" s="253"/>
    </row>
    <row r="464" spans="1:5" ht="18" customHeight="1">
      <c r="A464" s="151"/>
      <c r="B464" s="129" t="s">
        <v>896</v>
      </c>
      <c r="C464" s="141"/>
      <c r="D464" s="36" t="s">
        <v>897</v>
      </c>
      <c r="E464" s="253"/>
    </row>
    <row r="465" spans="1:5" ht="18" customHeight="1">
      <c r="A465" s="133"/>
      <c r="B465" s="129" t="s">
        <v>898</v>
      </c>
      <c r="C465" s="141"/>
      <c r="D465" s="36" t="s">
        <v>899</v>
      </c>
      <c r="E465" s="253"/>
    </row>
    <row r="466" spans="1:5" ht="18" customHeight="1">
      <c r="A466" s="133"/>
      <c r="B466" s="129" t="s">
        <v>900</v>
      </c>
      <c r="C466" s="141"/>
      <c r="D466" s="36" t="s">
        <v>901</v>
      </c>
      <c r="E466" s="253"/>
    </row>
    <row r="467" spans="1:5" ht="18" customHeight="1">
      <c r="A467" s="133"/>
      <c r="B467" s="134" t="s">
        <v>902</v>
      </c>
      <c r="C467" s="141"/>
      <c r="D467" s="36" t="s">
        <v>903</v>
      </c>
      <c r="E467" s="253"/>
    </row>
    <row r="468" spans="1:5" ht="18" customHeight="1">
      <c r="A468" s="167" t="s">
        <v>981</v>
      </c>
      <c r="B468" s="153"/>
      <c r="C468" s="154"/>
      <c r="D468" s="81" t="s">
        <v>905</v>
      </c>
      <c r="E468" s="253">
        <f>E470-E473</f>
        <v>-21074</v>
      </c>
    </row>
    <row r="469" spans="1:5" ht="18" customHeight="1">
      <c r="A469" s="125" t="s">
        <v>906</v>
      </c>
      <c r="B469" s="126"/>
      <c r="C469" s="127"/>
      <c r="D469" s="36" t="s">
        <v>907</v>
      </c>
      <c r="E469" s="253"/>
    </row>
    <row r="470" spans="1:5" ht="18" customHeight="1">
      <c r="A470" s="125" t="s">
        <v>982</v>
      </c>
      <c r="B470" s="126"/>
      <c r="C470" s="127"/>
      <c r="D470" s="108" t="s">
        <v>909</v>
      </c>
      <c r="E470" s="253">
        <f>E471</f>
        <v>0</v>
      </c>
    </row>
    <row r="471" spans="1:5" ht="18" customHeight="1">
      <c r="A471" s="155"/>
      <c r="B471" s="592" t="s">
        <v>912</v>
      </c>
      <c r="C471" s="592"/>
      <c r="D471" s="108" t="s">
        <v>913</v>
      </c>
      <c r="E471" s="253"/>
    </row>
    <row r="472" spans="1:5" ht="18" customHeight="1">
      <c r="A472" s="194" t="s">
        <v>983</v>
      </c>
      <c r="B472" s="157"/>
      <c r="C472" s="158"/>
      <c r="D472" s="108" t="s">
        <v>915</v>
      </c>
      <c r="E472" s="253">
        <f>E473</f>
        <v>21074</v>
      </c>
    </row>
    <row r="473" spans="1:5" ht="18" customHeight="1" thickBot="1">
      <c r="A473" s="193"/>
      <c r="B473" s="593" t="s">
        <v>918</v>
      </c>
      <c r="C473" s="593"/>
      <c r="D473" s="192" t="s">
        <v>919</v>
      </c>
      <c r="E473" s="261">
        <f>E329-'ANEXA 1'!E552</f>
        <v>21074</v>
      </c>
    </row>
    <row r="474" spans="1:5" ht="18.75" customHeight="1">
      <c r="A474" s="24"/>
      <c r="B474" s="23"/>
      <c r="C474" s="23"/>
      <c r="D474" s="25"/>
      <c r="E474" s="26"/>
    </row>
    <row r="482" ht="12.75">
      <c r="E482" s="20"/>
    </row>
    <row r="483" ht="12">
      <c r="E483" s="21"/>
    </row>
  </sheetData>
  <sheetProtection/>
  <mergeCells count="97">
    <mergeCell ref="A19:C19"/>
    <mergeCell ref="A10:E10"/>
    <mergeCell ref="A11:E11"/>
    <mergeCell ref="A13:C13"/>
    <mergeCell ref="A14:C14"/>
    <mergeCell ref="A17:C18"/>
    <mergeCell ref="D17:D18"/>
    <mergeCell ref="A20:C20"/>
    <mergeCell ref="A25:C25"/>
    <mergeCell ref="B28:C28"/>
    <mergeCell ref="B29:C29"/>
    <mergeCell ref="A33:C33"/>
    <mergeCell ref="B35:C35"/>
    <mergeCell ref="B36:C36"/>
    <mergeCell ref="B37:C37"/>
    <mergeCell ref="A38:C38"/>
    <mergeCell ref="A42:C42"/>
    <mergeCell ref="A48:C48"/>
    <mergeCell ref="A49:C49"/>
    <mergeCell ref="B66:C66"/>
    <mergeCell ref="B70:C70"/>
    <mergeCell ref="A76:C76"/>
    <mergeCell ref="B78:C78"/>
    <mergeCell ref="A94:C94"/>
    <mergeCell ref="B105:C105"/>
    <mergeCell ref="A107:C107"/>
    <mergeCell ref="A108:C108"/>
    <mergeCell ref="B113:C113"/>
    <mergeCell ref="A127:C127"/>
    <mergeCell ref="A128:C128"/>
    <mergeCell ref="B130:C130"/>
    <mergeCell ref="A176:C176"/>
    <mergeCell ref="A177:C177"/>
    <mergeCell ref="B174:C174"/>
    <mergeCell ref="B175:C175"/>
    <mergeCell ref="A142:C142"/>
    <mergeCell ref="B148:C148"/>
    <mergeCell ref="A161:C161"/>
    <mergeCell ref="B163:C163"/>
    <mergeCell ref="B171:C171"/>
    <mergeCell ref="B172:C172"/>
    <mergeCell ref="A182:C182"/>
    <mergeCell ref="B185:C185"/>
    <mergeCell ref="B186:C186"/>
    <mergeCell ref="A190:C190"/>
    <mergeCell ref="B192:C192"/>
    <mergeCell ref="B193:C193"/>
    <mergeCell ref="B194:C194"/>
    <mergeCell ref="A195:C195"/>
    <mergeCell ref="A199:C199"/>
    <mergeCell ref="A205:C205"/>
    <mergeCell ref="A206:C206"/>
    <mergeCell ref="B223:C223"/>
    <mergeCell ref="B227:C227"/>
    <mergeCell ref="A233:C233"/>
    <mergeCell ref="B235:C235"/>
    <mergeCell ref="A251:C251"/>
    <mergeCell ref="B262:C262"/>
    <mergeCell ref="A264:C264"/>
    <mergeCell ref="A265:C265"/>
    <mergeCell ref="B270:C270"/>
    <mergeCell ref="A284:C284"/>
    <mergeCell ref="A285:C285"/>
    <mergeCell ref="B287:C287"/>
    <mergeCell ref="A297:C297"/>
    <mergeCell ref="A329:C329"/>
    <mergeCell ref="A330:C330"/>
    <mergeCell ref="B303:C303"/>
    <mergeCell ref="A316:C316"/>
    <mergeCell ref="B318:C318"/>
    <mergeCell ref="B326:C326"/>
    <mergeCell ref="A327:C327"/>
    <mergeCell ref="B328:C328"/>
    <mergeCell ref="A335:C335"/>
    <mergeCell ref="B338:C338"/>
    <mergeCell ref="B339:C339"/>
    <mergeCell ref="A342:C342"/>
    <mergeCell ref="A346:C346"/>
    <mergeCell ref="A352:C352"/>
    <mergeCell ref="A353:C353"/>
    <mergeCell ref="B368:C368"/>
    <mergeCell ref="B372:C372"/>
    <mergeCell ref="A378:C378"/>
    <mergeCell ref="B380:C380"/>
    <mergeCell ref="A396:C396"/>
    <mergeCell ref="B407:C407"/>
    <mergeCell ref="A409:C409"/>
    <mergeCell ref="A410:C410"/>
    <mergeCell ref="A429:C429"/>
    <mergeCell ref="A430:C430"/>
    <mergeCell ref="B432:C432"/>
    <mergeCell ref="A444:C444"/>
    <mergeCell ref="B450:C450"/>
    <mergeCell ref="A461:C461"/>
    <mergeCell ref="B463:C463"/>
    <mergeCell ref="B471:C471"/>
    <mergeCell ref="B473:C47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headerFoot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E109"/>
  <sheetViews>
    <sheetView showGridLines="0" zoomScale="75" zoomScaleNormal="75" zoomScaleSheetLayoutView="84" zoomScalePageLayoutView="0" workbookViewId="0" topLeftCell="A1">
      <pane xSplit="2" ySplit="10" topLeftCell="C8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Z10" sqref="Z10"/>
    </sheetView>
  </sheetViews>
  <sheetFormatPr defaultColWidth="9.140625" defaultRowHeight="12.75"/>
  <cols>
    <col min="1" max="1" width="3.8515625" style="270" customWidth="1"/>
    <col min="2" max="2" width="31.421875" style="270" customWidth="1"/>
    <col min="3" max="3" width="15.140625" style="270" customWidth="1"/>
    <col min="4" max="4" width="11.421875" style="270" customWidth="1"/>
    <col min="5" max="5" width="10.140625" style="270" customWidth="1"/>
    <col min="6" max="6" width="12.57421875" style="270" customWidth="1"/>
    <col min="7" max="7" width="11.421875" style="270" customWidth="1"/>
    <col min="8" max="8" width="9.8515625" style="270" customWidth="1"/>
    <col min="9" max="9" width="11.421875" style="270" customWidth="1"/>
    <col min="10" max="10" width="10.57421875" style="270" customWidth="1"/>
    <col min="11" max="11" width="9.8515625" style="270" customWidth="1"/>
    <col min="12" max="13" width="9.421875" style="270" customWidth="1"/>
    <col min="14" max="14" width="7.7109375" style="270" customWidth="1"/>
    <col min="15" max="17" width="11.8515625" style="270" customWidth="1"/>
    <col min="18" max="18" width="12.57421875" style="270" customWidth="1"/>
    <col min="19" max="19" width="11.140625" style="270" bestFit="1" customWidth="1"/>
    <col min="20" max="20" width="10.7109375" style="270" customWidth="1"/>
    <col min="21" max="21" width="12.00390625" style="270" customWidth="1"/>
    <col min="22" max="22" width="9.140625" style="270" customWidth="1"/>
    <col min="23" max="23" width="10.8515625" style="270" customWidth="1"/>
    <col min="24" max="24" width="10.140625" style="270" bestFit="1" customWidth="1"/>
    <col min="25" max="16384" width="9.140625" style="270" customWidth="1"/>
  </cols>
  <sheetData>
    <row r="1" ht="13.5">
      <c r="B1" s="271" t="s">
        <v>1037</v>
      </c>
    </row>
    <row r="2" spans="2:7" ht="13.5">
      <c r="B2" s="272" t="s">
        <v>1042</v>
      </c>
      <c r="C2" s="273"/>
      <c r="D2" s="273"/>
      <c r="E2" s="273"/>
      <c r="F2" s="273"/>
      <c r="G2" s="273"/>
    </row>
    <row r="3" spans="2:7" ht="13.5">
      <c r="B3" s="272" t="s">
        <v>1143</v>
      </c>
      <c r="C3" s="273"/>
      <c r="D3" s="273"/>
      <c r="E3" s="273"/>
      <c r="F3" s="273"/>
      <c r="G3" s="273"/>
    </row>
    <row r="4" ht="13.5">
      <c r="B4" s="271"/>
    </row>
    <row r="5" spans="5:8" ht="12" customHeight="1">
      <c r="E5" s="273" t="s">
        <v>1369</v>
      </c>
      <c r="F5" s="273"/>
      <c r="G5" s="273"/>
      <c r="H5" s="273"/>
    </row>
    <row r="6" spans="5:13" ht="13.5">
      <c r="E6" s="273"/>
      <c r="F6" s="273"/>
      <c r="G6" s="273"/>
      <c r="H6" s="273"/>
      <c r="M6" s="16"/>
    </row>
    <row r="7" spans="5:13" ht="14.25" thickBot="1">
      <c r="E7" s="273"/>
      <c r="F7" s="273"/>
      <c r="G7" s="273"/>
      <c r="H7" s="273"/>
      <c r="M7" s="16" t="s">
        <v>1043</v>
      </c>
    </row>
    <row r="8" spans="1:14" ht="14.25" thickBot="1">
      <c r="A8" s="274"/>
      <c r="B8" s="613"/>
      <c r="C8" s="275" t="s">
        <v>1044</v>
      </c>
      <c r="D8" s="276" t="s">
        <v>1045</v>
      </c>
      <c r="E8" s="277"/>
      <c r="F8" s="277"/>
      <c r="G8" s="277"/>
      <c r="H8" s="278"/>
      <c r="I8" s="277"/>
      <c r="J8" s="277"/>
      <c r="K8" s="277" t="s">
        <v>1046</v>
      </c>
      <c r="L8" s="277"/>
      <c r="M8" s="277"/>
      <c r="N8" s="279"/>
    </row>
    <row r="9" spans="1:14" ht="14.25" thickBot="1">
      <c r="A9" s="280"/>
      <c r="B9" s="613"/>
      <c r="C9" s="281" t="s">
        <v>1047</v>
      </c>
      <c r="D9" s="282"/>
      <c r="E9" s="283"/>
      <c r="F9" s="283"/>
      <c r="G9" s="283"/>
      <c r="H9" s="284"/>
      <c r="I9" s="283"/>
      <c r="J9" s="283"/>
      <c r="K9" s="283"/>
      <c r="L9" s="283"/>
      <c r="M9" s="283"/>
      <c r="N9" s="285"/>
    </row>
    <row r="10" spans="1:14" ht="56.25" thickBot="1">
      <c r="A10" s="286" t="s">
        <v>1048</v>
      </c>
      <c r="B10" s="287" t="s">
        <v>1049</v>
      </c>
      <c r="C10" s="288" t="s">
        <v>1050</v>
      </c>
      <c r="D10" s="289" t="s">
        <v>1050</v>
      </c>
      <c r="E10" s="289" t="s">
        <v>1051</v>
      </c>
      <c r="F10" s="290" t="s">
        <v>1142</v>
      </c>
      <c r="G10" s="291" t="s">
        <v>1052</v>
      </c>
      <c r="H10" s="290" t="s">
        <v>1053</v>
      </c>
      <c r="I10" s="292" t="s">
        <v>1054</v>
      </c>
      <c r="J10" s="288" t="s">
        <v>1055</v>
      </c>
      <c r="K10" s="288" t="s">
        <v>9</v>
      </c>
      <c r="L10" s="288" t="s">
        <v>1056</v>
      </c>
      <c r="M10" s="291" t="s">
        <v>1052</v>
      </c>
      <c r="N10" s="291" t="s">
        <v>1057</v>
      </c>
    </row>
    <row r="11" spans="1:17" ht="14.25" thickBot="1">
      <c r="A11" s="286">
        <v>1</v>
      </c>
      <c r="B11" s="287">
        <v>2</v>
      </c>
      <c r="C11" s="288">
        <v>3</v>
      </c>
      <c r="D11" s="288">
        <v>4</v>
      </c>
      <c r="E11" s="289">
        <v>5</v>
      </c>
      <c r="F11" s="289">
        <v>6</v>
      </c>
      <c r="G11" s="289">
        <v>7</v>
      </c>
      <c r="H11" s="289">
        <v>8</v>
      </c>
      <c r="I11" s="290">
        <v>9</v>
      </c>
      <c r="J11" s="293">
        <v>10</v>
      </c>
      <c r="K11" s="289">
        <v>11</v>
      </c>
      <c r="L11" s="289">
        <v>12</v>
      </c>
      <c r="M11" s="289">
        <v>13</v>
      </c>
      <c r="N11" s="289">
        <v>14</v>
      </c>
      <c r="O11" s="294"/>
      <c r="P11" s="294"/>
      <c r="Q11" s="294"/>
    </row>
    <row r="12" spans="1:31" s="301" customFormat="1" ht="27.75">
      <c r="A12" s="295">
        <v>1</v>
      </c>
      <c r="B12" s="296" t="s">
        <v>1058</v>
      </c>
      <c r="C12" s="297">
        <v>100</v>
      </c>
      <c r="D12" s="297">
        <v>19</v>
      </c>
      <c r="E12" s="298"/>
      <c r="F12" s="298"/>
      <c r="G12" s="298"/>
      <c r="H12" s="298">
        <v>47</v>
      </c>
      <c r="I12" s="298"/>
      <c r="J12" s="298">
        <f>220+4</f>
        <v>224</v>
      </c>
      <c r="K12" s="298"/>
      <c r="L12" s="298"/>
      <c r="M12" s="298"/>
      <c r="N12" s="299"/>
      <c r="O12" s="300"/>
      <c r="P12" s="300"/>
      <c r="Q12" s="300"/>
      <c r="R12" s="270"/>
      <c r="S12" s="300"/>
      <c r="T12" s="300"/>
      <c r="U12" s="300"/>
      <c r="V12" s="300"/>
      <c r="W12" s="300"/>
      <c r="X12" s="270"/>
      <c r="Y12" s="270"/>
      <c r="Z12" s="270"/>
      <c r="AA12" s="270"/>
      <c r="AB12" s="270"/>
      <c r="AC12" s="270"/>
      <c r="AD12" s="270"/>
      <c r="AE12" s="270"/>
    </row>
    <row r="13" spans="1:20" ht="27.75">
      <c r="A13" s="302">
        <v>2</v>
      </c>
      <c r="B13" s="303" t="s">
        <v>1059</v>
      </c>
      <c r="C13" s="297">
        <v>137</v>
      </c>
      <c r="D13" s="297">
        <v>17</v>
      </c>
      <c r="E13" s="299"/>
      <c r="F13" s="299"/>
      <c r="G13" s="299"/>
      <c r="H13" s="299">
        <v>20</v>
      </c>
      <c r="I13" s="299"/>
      <c r="J13" s="299">
        <v>0</v>
      </c>
      <c r="K13" s="299"/>
      <c r="L13" s="299"/>
      <c r="M13" s="299"/>
      <c r="N13" s="299"/>
      <c r="O13" s="300"/>
      <c r="P13" s="300"/>
      <c r="Q13" s="300"/>
      <c r="T13" s="300"/>
    </row>
    <row r="14" spans="1:21" ht="27.75">
      <c r="A14" s="302">
        <v>3</v>
      </c>
      <c r="B14" s="303" t="s">
        <v>1060</v>
      </c>
      <c r="C14" s="297">
        <v>190</v>
      </c>
      <c r="D14" s="297">
        <v>46</v>
      </c>
      <c r="E14" s="299"/>
      <c r="F14" s="299"/>
      <c r="G14" s="299"/>
      <c r="H14" s="299">
        <v>13</v>
      </c>
      <c r="I14" s="299"/>
      <c r="J14" s="299">
        <f>645+88</f>
        <v>733</v>
      </c>
      <c r="K14" s="299"/>
      <c r="L14" s="299"/>
      <c r="M14" s="299"/>
      <c r="N14" s="299"/>
      <c r="O14" s="300"/>
      <c r="P14" s="300"/>
      <c r="Q14" s="300"/>
      <c r="T14" s="300"/>
      <c r="U14" s="300"/>
    </row>
    <row r="15" spans="1:20" ht="42">
      <c r="A15" s="302">
        <v>4</v>
      </c>
      <c r="B15" s="303" t="s">
        <v>1061</v>
      </c>
      <c r="C15" s="297">
        <v>218</v>
      </c>
      <c r="D15" s="297">
        <v>55</v>
      </c>
      <c r="E15" s="299"/>
      <c r="F15" s="299"/>
      <c r="G15" s="299"/>
      <c r="H15" s="299">
        <v>48</v>
      </c>
      <c r="I15" s="299"/>
      <c r="J15" s="299">
        <f>1522+22</f>
        <v>1544</v>
      </c>
      <c r="K15" s="299"/>
      <c r="L15" s="299"/>
      <c r="M15" s="299"/>
      <c r="N15" s="299"/>
      <c r="O15" s="300"/>
      <c r="P15" s="300"/>
      <c r="Q15" s="300"/>
      <c r="T15" s="300"/>
    </row>
    <row r="16" spans="1:20" ht="27.75">
      <c r="A16" s="302">
        <v>5</v>
      </c>
      <c r="B16" s="303" t="s">
        <v>1062</v>
      </c>
      <c r="C16" s="297">
        <v>140</v>
      </c>
      <c r="D16" s="297">
        <v>7</v>
      </c>
      <c r="E16" s="299"/>
      <c r="F16" s="299"/>
      <c r="G16" s="299"/>
      <c r="H16" s="299">
        <v>14</v>
      </c>
      <c r="I16" s="299"/>
      <c r="J16" s="299">
        <v>420</v>
      </c>
      <c r="K16" s="299"/>
      <c r="L16" s="299"/>
      <c r="M16" s="299"/>
      <c r="N16" s="299"/>
      <c r="O16" s="300"/>
      <c r="P16" s="300"/>
      <c r="Q16" s="300"/>
      <c r="T16" s="300"/>
    </row>
    <row r="17" spans="1:20" ht="42">
      <c r="A17" s="302">
        <v>6</v>
      </c>
      <c r="B17" s="303" t="s">
        <v>1063</v>
      </c>
      <c r="C17" s="297">
        <v>158</v>
      </c>
      <c r="D17" s="297">
        <v>42</v>
      </c>
      <c r="E17" s="299"/>
      <c r="F17" s="299"/>
      <c r="G17" s="299"/>
      <c r="H17" s="299">
        <v>25</v>
      </c>
      <c r="I17" s="299"/>
      <c r="J17" s="299">
        <f>130+71</f>
        <v>201</v>
      </c>
      <c r="K17" s="299"/>
      <c r="L17" s="299"/>
      <c r="M17" s="299"/>
      <c r="N17" s="299"/>
      <c r="O17" s="300"/>
      <c r="P17" s="300"/>
      <c r="Q17" s="300"/>
      <c r="T17" s="300"/>
    </row>
    <row r="18" spans="1:20" ht="42">
      <c r="A18" s="302">
        <v>7</v>
      </c>
      <c r="B18" s="303" t="s">
        <v>1064</v>
      </c>
      <c r="C18" s="297">
        <v>175</v>
      </c>
      <c r="D18" s="297">
        <v>26</v>
      </c>
      <c r="E18" s="299"/>
      <c r="F18" s="299"/>
      <c r="G18" s="299"/>
      <c r="H18" s="299">
        <v>18</v>
      </c>
      <c r="I18" s="299"/>
      <c r="J18" s="299">
        <f>900+9</f>
        <v>909</v>
      </c>
      <c r="K18" s="299"/>
      <c r="L18" s="299"/>
      <c r="M18" s="299"/>
      <c r="N18" s="299"/>
      <c r="O18" s="300"/>
      <c r="P18" s="300"/>
      <c r="Q18" s="300"/>
      <c r="T18" s="300"/>
    </row>
    <row r="19" spans="1:20" ht="27.75">
      <c r="A19" s="302">
        <v>8</v>
      </c>
      <c r="B19" s="303" t="s">
        <v>1065</v>
      </c>
      <c r="C19" s="297">
        <v>163</v>
      </c>
      <c r="D19" s="297">
        <v>56</v>
      </c>
      <c r="E19" s="299"/>
      <c r="F19" s="299"/>
      <c r="G19" s="299"/>
      <c r="H19" s="299">
        <v>2</v>
      </c>
      <c r="I19" s="299"/>
      <c r="J19" s="299">
        <f>940+7</f>
        <v>947</v>
      </c>
      <c r="K19" s="299"/>
      <c r="L19" s="299"/>
      <c r="M19" s="299"/>
      <c r="N19" s="299"/>
      <c r="O19" s="300"/>
      <c r="P19" s="300"/>
      <c r="Q19" s="300"/>
      <c r="T19" s="300"/>
    </row>
    <row r="20" spans="1:20" ht="27.75">
      <c r="A20" s="302">
        <v>9</v>
      </c>
      <c r="B20" s="303" t="s">
        <v>1066</v>
      </c>
      <c r="C20" s="297">
        <v>116</v>
      </c>
      <c r="D20" s="297">
        <v>57</v>
      </c>
      <c r="E20" s="299"/>
      <c r="F20" s="299"/>
      <c r="G20" s="299"/>
      <c r="H20" s="299">
        <v>13</v>
      </c>
      <c r="I20" s="299"/>
      <c r="J20" s="299">
        <f>601+33</f>
        <v>634</v>
      </c>
      <c r="K20" s="299"/>
      <c r="L20" s="299"/>
      <c r="M20" s="299"/>
      <c r="N20" s="299"/>
      <c r="O20" s="300"/>
      <c r="P20" s="300"/>
      <c r="Q20" s="300"/>
      <c r="T20" s="300"/>
    </row>
    <row r="21" spans="1:20" ht="42">
      <c r="A21" s="302">
        <v>10</v>
      </c>
      <c r="B21" s="303" t="s">
        <v>1067</v>
      </c>
      <c r="C21" s="297">
        <v>92</v>
      </c>
      <c r="D21" s="297">
        <v>4</v>
      </c>
      <c r="E21" s="299"/>
      <c r="F21" s="299"/>
      <c r="G21" s="299"/>
      <c r="H21" s="299">
        <v>5</v>
      </c>
      <c r="I21" s="299"/>
      <c r="J21" s="299">
        <f>1072+56</f>
        <v>1128</v>
      </c>
      <c r="K21" s="299"/>
      <c r="L21" s="299"/>
      <c r="M21" s="299"/>
      <c r="N21" s="299"/>
      <c r="O21" s="300"/>
      <c r="P21" s="300"/>
      <c r="Q21" s="300"/>
      <c r="T21" s="300"/>
    </row>
    <row r="22" spans="1:20" ht="27.75">
      <c r="A22" s="302">
        <v>11</v>
      </c>
      <c r="B22" s="303" t="s">
        <v>1068</v>
      </c>
      <c r="C22" s="297">
        <v>113</v>
      </c>
      <c r="D22" s="297">
        <v>56</v>
      </c>
      <c r="E22" s="299"/>
      <c r="F22" s="299"/>
      <c r="G22" s="299"/>
      <c r="H22" s="299">
        <v>35</v>
      </c>
      <c r="I22" s="299"/>
      <c r="J22" s="299">
        <v>310</v>
      </c>
      <c r="K22" s="299"/>
      <c r="L22" s="299"/>
      <c r="M22" s="299"/>
      <c r="N22" s="299"/>
      <c r="O22" s="300"/>
      <c r="P22" s="300"/>
      <c r="Q22" s="300"/>
      <c r="T22" s="300"/>
    </row>
    <row r="23" spans="1:31" s="301" customFormat="1" ht="27.75">
      <c r="A23" s="302">
        <v>12</v>
      </c>
      <c r="B23" s="303" t="s">
        <v>1069</v>
      </c>
      <c r="C23" s="297">
        <v>118</v>
      </c>
      <c r="D23" s="297">
        <v>41</v>
      </c>
      <c r="E23" s="299"/>
      <c r="F23" s="299"/>
      <c r="G23" s="299"/>
      <c r="H23" s="299">
        <v>3</v>
      </c>
      <c r="I23" s="299"/>
      <c r="J23" s="299">
        <f>600+2</f>
        <v>602</v>
      </c>
      <c r="K23" s="299"/>
      <c r="L23" s="299"/>
      <c r="M23" s="299"/>
      <c r="N23" s="299"/>
      <c r="O23" s="300"/>
      <c r="P23" s="300"/>
      <c r="Q23" s="300"/>
      <c r="R23" s="270"/>
      <c r="S23" s="270"/>
      <c r="T23" s="30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</row>
    <row r="24" spans="1:20" ht="27.75">
      <c r="A24" s="302">
        <v>13</v>
      </c>
      <c r="B24" s="303" t="s">
        <v>1070</v>
      </c>
      <c r="C24" s="297">
        <v>107</v>
      </c>
      <c r="D24" s="297">
        <v>41</v>
      </c>
      <c r="E24" s="299"/>
      <c r="F24" s="299"/>
      <c r="G24" s="299"/>
      <c r="H24" s="299">
        <v>18</v>
      </c>
      <c r="I24" s="299"/>
      <c r="J24" s="299">
        <f>433+11</f>
        <v>444</v>
      </c>
      <c r="K24" s="299"/>
      <c r="L24" s="299"/>
      <c r="M24" s="299"/>
      <c r="N24" s="299"/>
      <c r="O24" s="300"/>
      <c r="P24" s="300"/>
      <c r="Q24" s="300"/>
      <c r="T24" s="300"/>
    </row>
    <row r="25" spans="1:20" ht="27.75">
      <c r="A25" s="302">
        <v>14</v>
      </c>
      <c r="B25" s="303" t="s">
        <v>1071</v>
      </c>
      <c r="C25" s="297">
        <v>103</v>
      </c>
      <c r="D25" s="297">
        <v>33</v>
      </c>
      <c r="E25" s="299"/>
      <c r="F25" s="299"/>
      <c r="G25" s="299"/>
      <c r="H25" s="299">
        <v>1</v>
      </c>
      <c r="I25" s="299"/>
      <c r="J25" s="299">
        <v>520</v>
      </c>
      <c r="K25" s="299"/>
      <c r="L25" s="299"/>
      <c r="M25" s="299"/>
      <c r="N25" s="299"/>
      <c r="O25" s="300"/>
      <c r="P25" s="300"/>
      <c r="Q25" s="300"/>
      <c r="T25" s="300"/>
    </row>
    <row r="26" spans="1:20" ht="27.75">
      <c r="A26" s="302">
        <v>15</v>
      </c>
      <c r="B26" s="303" t="s">
        <v>1072</v>
      </c>
      <c r="C26" s="297">
        <v>111</v>
      </c>
      <c r="D26" s="297">
        <v>60</v>
      </c>
      <c r="E26" s="299"/>
      <c r="F26" s="299"/>
      <c r="G26" s="299"/>
      <c r="H26" s="299">
        <v>2</v>
      </c>
      <c r="I26" s="299"/>
      <c r="J26" s="299">
        <f>294+25</f>
        <v>319</v>
      </c>
      <c r="K26" s="299"/>
      <c r="L26" s="299"/>
      <c r="M26" s="299"/>
      <c r="N26" s="299"/>
      <c r="O26" s="300"/>
      <c r="P26" s="300"/>
      <c r="Q26" s="300"/>
      <c r="T26" s="300"/>
    </row>
    <row r="27" spans="1:20" ht="27.75">
      <c r="A27" s="302">
        <v>16</v>
      </c>
      <c r="B27" s="303" t="s">
        <v>1073</v>
      </c>
      <c r="C27" s="297">
        <v>117</v>
      </c>
      <c r="D27" s="297">
        <v>15</v>
      </c>
      <c r="E27" s="299"/>
      <c r="F27" s="299"/>
      <c r="G27" s="299"/>
      <c r="H27" s="299">
        <v>15</v>
      </c>
      <c r="I27" s="299"/>
      <c r="J27" s="299">
        <v>500</v>
      </c>
      <c r="K27" s="299"/>
      <c r="L27" s="299"/>
      <c r="M27" s="299"/>
      <c r="N27" s="299"/>
      <c r="O27" s="300"/>
      <c r="P27" s="300"/>
      <c r="Q27" s="300"/>
      <c r="T27" s="300"/>
    </row>
    <row r="28" spans="1:20" ht="24" customHeight="1">
      <c r="A28" s="302">
        <v>17</v>
      </c>
      <c r="B28" s="303" t="s">
        <v>1074</v>
      </c>
      <c r="C28" s="297">
        <v>193</v>
      </c>
      <c r="D28" s="297">
        <v>34</v>
      </c>
      <c r="E28" s="299"/>
      <c r="F28" s="299"/>
      <c r="G28" s="299"/>
      <c r="H28" s="299">
        <v>30</v>
      </c>
      <c r="I28" s="299"/>
      <c r="J28" s="299">
        <f>456+5</f>
        <v>461</v>
      </c>
      <c r="K28" s="299"/>
      <c r="L28" s="299"/>
      <c r="M28" s="299"/>
      <c r="N28" s="299"/>
      <c r="O28" s="300"/>
      <c r="P28" s="300"/>
      <c r="Q28" s="300"/>
      <c r="T28" s="300"/>
    </row>
    <row r="29" spans="1:20" ht="27.75">
      <c r="A29" s="302">
        <v>18</v>
      </c>
      <c r="B29" s="303" t="s">
        <v>1075</v>
      </c>
      <c r="C29" s="297">
        <v>104</v>
      </c>
      <c r="D29" s="297">
        <v>19</v>
      </c>
      <c r="E29" s="299"/>
      <c r="F29" s="299"/>
      <c r="G29" s="299"/>
      <c r="H29" s="299">
        <v>15</v>
      </c>
      <c r="I29" s="299"/>
      <c r="J29" s="299">
        <f>600+14</f>
        <v>614</v>
      </c>
      <c r="K29" s="299"/>
      <c r="L29" s="299"/>
      <c r="M29" s="299"/>
      <c r="N29" s="299"/>
      <c r="O29" s="300"/>
      <c r="P29" s="300"/>
      <c r="Q29" s="300"/>
      <c r="T29" s="300"/>
    </row>
    <row r="30" spans="1:20" ht="27.75">
      <c r="A30" s="302">
        <v>19</v>
      </c>
      <c r="B30" s="303" t="s">
        <v>1076</v>
      </c>
      <c r="C30" s="297">
        <v>116</v>
      </c>
      <c r="D30" s="297">
        <v>43</v>
      </c>
      <c r="E30" s="299"/>
      <c r="F30" s="299"/>
      <c r="G30" s="299"/>
      <c r="H30" s="299">
        <v>18</v>
      </c>
      <c r="I30" s="299"/>
      <c r="J30" s="299">
        <f>570+163</f>
        <v>733</v>
      </c>
      <c r="K30" s="299"/>
      <c r="L30" s="299"/>
      <c r="M30" s="299"/>
      <c r="N30" s="299"/>
      <c r="O30" s="300"/>
      <c r="P30" s="300"/>
      <c r="Q30" s="300"/>
      <c r="T30" s="300"/>
    </row>
    <row r="31" spans="1:20" ht="27.75">
      <c r="A31" s="302">
        <v>20</v>
      </c>
      <c r="B31" s="303" t="s">
        <v>1077</v>
      </c>
      <c r="C31" s="297">
        <v>95</v>
      </c>
      <c r="D31" s="297">
        <v>119</v>
      </c>
      <c r="E31" s="299"/>
      <c r="F31" s="299"/>
      <c r="G31" s="299"/>
      <c r="H31" s="299"/>
      <c r="I31" s="299"/>
      <c r="J31" s="299">
        <f>1025+77</f>
        <v>1102</v>
      </c>
      <c r="K31" s="299"/>
      <c r="L31" s="299"/>
      <c r="M31" s="299"/>
      <c r="N31" s="299"/>
      <c r="O31" s="300"/>
      <c r="P31" s="300"/>
      <c r="Q31" s="300"/>
      <c r="T31" s="300"/>
    </row>
    <row r="32" spans="1:20" ht="42">
      <c r="A32" s="302">
        <v>21</v>
      </c>
      <c r="B32" s="303" t="s">
        <v>1078</v>
      </c>
      <c r="C32" s="297">
        <v>122</v>
      </c>
      <c r="D32" s="297">
        <v>64</v>
      </c>
      <c r="E32" s="299"/>
      <c r="F32" s="299"/>
      <c r="G32" s="299"/>
      <c r="H32" s="299">
        <v>32</v>
      </c>
      <c r="I32" s="299"/>
      <c r="J32" s="299">
        <f>600+73</f>
        <v>673</v>
      </c>
      <c r="K32" s="299"/>
      <c r="L32" s="299"/>
      <c r="M32" s="299"/>
      <c r="N32" s="299"/>
      <c r="O32" s="300"/>
      <c r="P32" s="300"/>
      <c r="Q32" s="300"/>
      <c r="T32" s="300"/>
    </row>
    <row r="33" spans="1:20" ht="42">
      <c r="A33" s="302">
        <v>22</v>
      </c>
      <c r="B33" s="303" t="s">
        <v>1079</v>
      </c>
      <c r="C33" s="297">
        <v>232</v>
      </c>
      <c r="D33" s="297">
        <v>21</v>
      </c>
      <c r="E33" s="299"/>
      <c r="F33" s="299"/>
      <c r="G33" s="299"/>
      <c r="H33" s="299">
        <v>44</v>
      </c>
      <c r="I33" s="299"/>
      <c r="J33" s="299">
        <f>645+62</f>
        <v>707</v>
      </c>
      <c r="K33" s="299"/>
      <c r="L33" s="299"/>
      <c r="M33" s="299"/>
      <c r="N33" s="299"/>
      <c r="O33" s="300"/>
      <c r="P33" s="300"/>
      <c r="Q33" s="300"/>
      <c r="T33" s="300"/>
    </row>
    <row r="34" spans="1:23" ht="27.75">
      <c r="A34" s="302">
        <v>23</v>
      </c>
      <c r="B34" s="303" t="s">
        <v>1080</v>
      </c>
      <c r="C34" s="297">
        <v>264</v>
      </c>
      <c r="D34" s="297">
        <v>39</v>
      </c>
      <c r="E34" s="299"/>
      <c r="F34" s="299"/>
      <c r="G34" s="299"/>
      <c r="H34" s="299">
        <v>59</v>
      </c>
      <c r="I34" s="299"/>
      <c r="J34" s="299">
        <f>14+16</f>
        <v>30</v>
      </c>
      <c r="K34" s="299"/>
      <c r="L34" s="299"/>
      <c r="M34" s="299"/>
      <c r="N34" s="299"/>
      <c r="O34" s="300"/>
      <c r="P34" s="300"/>
      <c r="Q34" s="300"/>
      <c r="R34" s="300"/>
      <c r="S34" s="300"/>
      <c r="T34" s="300"/>
      <c r="U34" s="300"/>
      <c r="V34" s="300"/>
      <c r="W34" s="300"/>
    </row>
    <row r="35" spans="1:20" ht="27.75">
      <c r="A35" s="302">
        <v>24</v>
      </c>
      <c r="B35" s="303" t="s">
        <v>1081</v>
      </c>
      <c r="C35" s="297">
        <v>414</v>
      </c>
      <c r="D35" s="297">
        <v>19</v>
      </c>
      <c r="E35" s="299"/>
      <c r="F35" s="299"/>
      <c r="G35" s="299"/>
      <c r="H35" s="299">
        <v>51</v>
      </c>
      <c r="I35" s="299"/>
      <c r="J35" s="299">
        <f>5+1</f>
        <v>6</v>
      </c>
      <c r="K35" s="299"/>
      <c r="L35" s="299"/>
      <c r="M35" s="299"/>
      <c r="N35" s="299"/>
      <c r="O35" s="300"/>
      <c r="P35" s="300"/>
      <c r="Q35" s="300"/>
      <c r="T35" s="300"/>
    </row>
    <row r="36" spans="1:20" ht="27.75">
      <c r="A36" s="302">
        <v>25</v>
      </c>
      <c r="B36" s="303" t="s">
        <v>1082</v>
      </c>
      <c r="C36" s="297">
        <v>621</v>
      </c>
      <c r="D36" s="297">
        <v>34</v>
      </c>
      <c r="E36" s="299"/>
      <c r="F36" s="299"/>
      <c r="G36" s="299"/>
      <c r="H36" s="299">
        <v>75</v>
      </c>
      <c r="I36" s="299">
        <v>19</v>
      </c>
      <c r="J36" s="299">
        <f>58+19+1</f>
        <v>78</v>
      </c>
      <c r="K36" s="299">
        <v>8</v>
      </c>
      <c r="L36" s="299"/>
      <c r="M36" s="299"/>
      <c r="N36" s="299"/>
      <c r="O36" s="300"/>
      <c r="P36" s="300"/>
      <c r="Q36" s="300"/>
      <c r="T36" s="300"/>
    </row>
    <row r="37" spans="1:20" ht="27.75">
      <c r="A37" s="302">
        <v>26</v>
      </c>
      <c r="B37" s="303" t="s">
        <v>1083</v>
      </c>
      <c r="C37" s="297">
        <v>328</v>
      </c>
      <c r="D37" s="297">
        <v>92</v>
      </c>
      <c r="E37" s="299"/>
      <c r="F37" s="299"/>
      <c r="G37" s="299"/>
      <c r="H37" s="299">
        <v>62</v>
      </c>
      <c r="I37" s="299"/>
      <c r="J37" s="299">
        <f>26+12</f>
        <v>38</v>
      </c>
      <c r="K37" s="299"/>
      <c r="L37" s="299"/>
      <c r="M37" s="299"/>
      <c r="N37" s="299"/>
      <c r="O37" s="300"/>
      <c r="P37" s="300"/>
      <c r="Q37" s="300"/>
      <c r="T37" s="300"/>
    </row>
    <row r="38" spans="1:20" ht="42">
      <c r="A38" s="302">
        <v>27</v>
      </c>
      <c r="B38" s="303" t="s">
        <v>1084</v>
      </c>
      <c r="C38" s="297">
        <v>489</v>
      </c>
      <c r="D38" s="297">
        <v>92</v>
      </c>
      <c r="E38" s="299"/>
      <c r="F38" s="299"/>
      <c r="G38" s="299"/>
      <c r="H38" s="299">
        <v>116</v>
      </c>
      <c r="I38" s="299"/>
      <c r="J38" s="299">
        <f>185+2</f>
        <v>187</v>
      </c>
      <c r="K38" s="299"/>
      <c r="L38" s="299"/>
      <c r="M38" s="299"/>
      <c r="N38" s="299"/>
      <c r="O38" s="300"/>
      <c r="P38" s="300"/>
      <c r="Q38" s="300"/>
      <c r="T38" s="300"/>
    </row>
    <row r="39" spans="1:20" ht="27.75">
      <c r="A39" s="302">
        <v>28</v>
      </c>
      <c r="B39" s="303" t="s">
        <v>1085</v>
      </c>
      <c r="C39" s="297">
        <v>469</v>
      </c>
      <c r="D39" s="297">
        <v>10</v>
      </c>
      <c r="E39" s="299"/>
      <c r="F39" s="299"/>
      <c r="G39" s="299"/>
      <c r="H39" s="299">
        <v>55</v>
      </c>
      <c r="I39" s="299"/>
      <c r="J39" s="299">
        <v>2</v>
      </c>
      <c r="K39" s="299"/>
      <c r="L39" s="299"/>
      <c r="M39" s="299"/>
      <c r="N39" s="299"/>
      <c r="O39" s="300"/>
      <c r="P39" s="300"/>
      <c r="Q39" s="300"/>
      <c r="T39" s="300"/>
    </row>
    <row r="40" spans="1:20" ht="27.75">
      <c r="A40" s="302">
        <v>29</v>
      </c>
      <c r="B40" s="303" t="s">
        <v>1086</v>
      </c>
      <c r="C40" s="297">
        <v>651</v>
      </c>
      <c r="D40" s="297">
        <v>12</v>
      </c>
      <c r="E40" s="299"/>
      <c r="F40" s="299"/>
      <c r="G40" s="299"/>
      <c r="H40" s="299">
        <v>109</v>
      </c>
      <c r="I40" s="299">
        <v>5</v>
      </c>
      <c r="J40" s="299">
        <f>78+36</f>
        <v>114</v>
      </c>
      <c r="K40" s="299"/>
      <c r="L40" s="299"/>
      <c r="M40" s="299"/>
      <c r="N40" s="299"/>
      <c r="O40" s="300"/>
      <c r="P40" s="300"/>
      <c r="Q40" s="300"/>
      <c r="T40" s="300"/>
    </row>
    <row r="41" spans="1:20" ht="27.75">
      <c r="A41" s="302">
        <v>30</v>
      </c>
      <c r="B41" s="303" t="s">
        <v>1087</v>
      </c>
      <c r="C41" s="297">
        <v>447</v>
      </c>
      <c r="D41" s="297">
        <v>110</v>
      </c>
      <c r="E41" s="299"/>
      <c r="F41" s="299"/>
      <c r="G41" s="299"/>
      <c r="H41" s="299">
        <v>74</v>
      </c>
      <c r="I41" s="299"/>
      <c r="J41" s="299">
        <f>20+65</f>
        <v>85</v>
      </c>
      <c r="K41" s="299"/>
      <c r="L41" s="299"/>
      <c r="M41" s="299"/>
      <c r="N41" s="299"/>
      <c r="O41" s="300"/>
      <c r="P41" s="300"/>
      <c r="Q41" s="300"/>
      <c r="T41" s="300"/>
    </row>
    <row r="42" spans="1:20" ht="27.75">
      <c r="A42" s="302">
        <v>31</v>
      </c>
      <c r="B42" s="303" t="s">
        <v>1088</v>
      </c>
      <c r="C42" s="297">
        <v>857</v>
      </c>
      <c r="D42" s="297">
        <v>91</v>
      </c>
      <c r="E42" s="299"/>
      <c r="F42" s="299"/>
      <c r="G42" s="299"/>
      <c r="H42" s="299">
        <v>49</v>
      </c>
      <c r="I42" s="299"/>
      <c r="J42" s="299">
        <f>10+8+35</f>
        <v>53</v>
      </c>
      <c r="K42" s="299"/>
      <c r="L42" s="299"/>
      <c r="M42" s="299"/>
      <c r="N42" s="299">
        <v>260</v>
      </c>
      <c r="O42" s="300"/>
      <c r="P42" s="300"/>
      <c r="Q42" s="300"/>
      <c r="T42" s="300"/>
    </row>
    <row r="43" spans="1:20" ht="27.75">
      <c r="A43" s="302">
        <v>32</v>
      </c>
      <c r="B43" s="303" t="s">
        <v>1089</v>
      </c>
      <c r="C43" s="297">
        <v>251</v>
      </c>
      <c r="D43" s="297">
        <v>90</v>
      </c>
      <c r="E43" s="299"/>
      <c r="F43" s="299"/>
      <c r="G43" s="299"/>
      <c r="H43" s="299">
        <v>78</v>
      </c>
      <c r="I43" s="299"/>
      <c r="J43" s="299">
        <v>7</v>
      </c>
      <c r="K43" s="299"/>
      <c r="L43" s="299"/>
      <c r="M43" s="299"/>
      <c r="N43" s="299"/>
      <c r="O43" s="300"/>
      <c r="P43" s="300"/>
      <c r="Q43" s="300"/>
      <c r="T43" s="300"/>
    </row>
    <row r="44" spans="1:20" ht="27.75">
      <c r="A44" s="302">
        <v>33</v>
      </c>
      <c r="B44" s="303" t="s">
        <v>1090</v>
      </c>
      <c r="C44" s="297">
        <v>983</v>
      </c>
      <c r="D44" s="297">
        <v>18</v>
      </c>
      <c r="E44" s="299"/>
      <c r="F44" s="299"/>
      <c r="G44" s="299"/>
      <c r="H44" s="299">
        <v>82</v>
      </c>
      <c r="I44" s="299"/>
      <c r="J44" s="299">
        <f>10+53</f>
        <v>63</v>
      </c>
      <c r="K44" s="299"/>
      <c r="L44" s="299"/>
      <c r="M44" s="299"/>
      <c r="N44" s="299"/>
      <c r="O44" s="300"/>
      <c r="P44" s="300"/>
      <c r="Q44" s="300"/>
      <c r="T44" s="300"/>
    </row>
    <row r="45" spans="1:20" ht="27.75">
      <c r="A45" s="302">
        <v>34</v>
      </c>
      <c r="B45" s="303" t="s">
        <v>1091</v>
      </c>
      <c r="C45" s="297">
        <v>300</v>
      </c>
      <c r="D45" s="297">
        <v>50</v>
      </c>
      <c r="E45" s="299"/>
      <c r="F45" s="299"/>
      <c r="G45" s="299"/>
      <c r="H45" s="299">
        <v>62</v>
      </c>
      <c r="I45" s="299"/>
      <c r="J45" s="299">
        <v>15</v>
      </c>
      <c r="K45" s="299"/>
      <c r="L45" s="299"/>
      <c r="M45" s="299"/>
      <c r="N45" s="299"/>
      <c r="O45" s="300"/>
      <c r="P45" s="300"/>
      <c r="Q45" s="300"/>
      <c r="T45" s="300"/>
    </row>
    <row r="46" spans="1:20" ht="27.75">
      <c r="A46" s="302">
        <v>35</v>
      </c>
      <c r="B46" s="303" t="s">
        <v>1092</v>
      </c>
      <c r="C46" s="297">
        <v>362</v>
      </c>
      <c r="D46" s="297">
        <v>15</v>
      </c>
      <c r="E46" s="299"/>
      <c r="F46" s="299"/>
      <c r="G46" s="299"/>
      <c r="H46" s="299">
        <v>84</v>
      </c>
      <c r="I46" s="299"/>
      <c r="J46" s="299">
        <v>15</v>
      </c>
      <c r="K46" s="299"/>
      <c r="L46" s="299"/>
      <c r="M46" s="299"/>
      <c r="N46" s="299"/>
      <c r="O46" s="300"/>
      <c r="P46" s="300"/>
      <c r="Q46" s="300"/>
      <c r="T46" s="300"/>
    </row>
    <row r="47" spans="1:20" ht="27.75">
      <c r="A47" s="302">
        <v>36</v>
      </c>
      <c r="B47" s="303" t="s">
        <v>1093</v>
      </c>
      <c r="C47" s="297">
        <v>625</v>
      </c>
      <c r="D47" s="297">
        <v>13</v>
      </c>
      <c r="E47" s="299"/>
      <c r="F47" s="299"/>
      <c r="G47" s="299"/>
      <c r="H47" s="299">
        <v>45</v>
      </c>
      <c r="I47" s="299"/>
      <c r="J47" s="299">
        <f>72+54</f>
        <v>126</v>
      </c>
      <c r="K47" s="299"/>
      <c r="L47" s="299"/>
      <c r="M47" s="299"/>
      <c r="N47" s="299"/>
      <c r="O47" s="300"/>
      <c r="P47" s="300"/>
      <c r="Q47" s="300"/>
      <c r="T47" s="300"/>
    </row>
    <row r="48" spans="1:20" ht="27.75">
      <c r="A48" s="302">
        <v>37</v>
      </c>
      <c r="B48" s="303" t="s">
        <v>1094</v>
      </c>
      <c r="C48" s="297">
        <v>258</v>
      </c>
      <c r="D48" s="297">
        <v>20</v>
      </c>
      <c r="E48" s="299"/>
      <c r="F48" s="299"/>
      <c r="G48" s="299"/>
      <c r="H48" s="299">
        <v>220</v>
      </c>
      <c r="I48" s="299"/>
      <c r="J48" s="299">
        <f>4+4</f>
        <v>8</v>
      </c>
      <c r="K48" s="299"/>
      <c r="L48" s="299"/>
      <c r="M48" s="299"/>
      <c r="N48" s="299"/>
      <c r="O48" s="300"/>
      <c r="P48" s="300"/>
      <c r="Q48" s="300"/>
      <c r="T48" s="300"/>
    </row>
    <row r="49" spans="1:20" ht="27.75">
      <c r="A49" s="302">
        <f>A48+1</f>
        <v>38</v>
      </c>
      <c r="B49" s="303" t="s">
        <v>1095</v>
      </c>
      <c r="C49" s="297">
        <v>305</v>
      </c>
      <c r="D49" s="297">
        <v>9</v>
      </c>
      <c r="E49" s="299"/>
      <c r="F49" s="299"/>
      <c r="G49" s="299"/>
      <c r="H49" s="299">
        <v>56</v>
      </c>
      <c r="I49" s="299"/>
      <c r="J49" s="299">
        <f>100+94</f>
        <v>194</v>
      </c>
      <c r="K49" s="299"/>
      <c r="L49" s="299"/>
      <c r="M49" s="299"/>
      <c r="N49" s="299"/>
      <c r="O49" s="300"/>
      <c r="P49" s="300"/>
      <c r="Q49" s="300"/>
      <c r="T49" s="300"/>
    </row>
    <row r="50" spans="1:20" ht="27.75">
      <c r="A50" s="302">
        <f aca="true" t="shared" si="0" ref="A50:A78">A49+1</f>
        <v>39</v>
      </c>
      <c r="B50" s="303" t="s">
        <v>1096</v>
      </c>
      <c r="C50" s="297">
        <v>871</v>
      </c>
      <c r="D50" s="297">
        <v>90</v>
      </c>
      <c r="E50" s="299"/>
      <c r="F50" s="299"/>
      <c r="G50" s="299"/>
      <c r="H50" s="299">
        <v>58</v>
      </c>
      <c r="I50" s="299"/>
      <c r="J50" s="299">
        <f>34+26</f>
        <v>60</v>
      </c>
      <c r="K50" s="299"/>
      <c r="L50" s="299"/>
      <c r="M50" s="299"/>
      <c r="N50" s="299"/>
      <c r="O50" s="300"/>
      <c r="P50" s="300"/>
      <c r="Q50" s="300"/>
      <c r="T50" s="300"/>
    </row>
    <row r="51" spans="1:20" ht="27.75">
      <c r="A51" s="302">
        <f t="shared" si="0"/>
        <v>40</v>
      </c>
      <c r="B51" s="303" t="s">
        <v>1097</v>
      </c>
      <c r="C51" s="297">
        <v>520</v>
      </c>
      <c r="D51" s="297">
        <v>135</v>
      </c>
      <c r="E51" s="299"/>
      <c r="F51" s="299"/>
      <c r="G51" s="299"/>
      <c r="H51" s="299">
        <v>134</v>
      </c>
      <c r="I51" s="299">
        <v>2</v>
      </c>
      <c r="J51" s="299">
        <f>50+54</f>
        <v>104</v>
      </c>
      <c r="K51" s="299"/>
      <c r="L51" s="299"/>
      <c r="M51" s="299"/>
      <c r="N51" s="299"/>
      <c r="O51" s="300"/>
      <c r="P51" s="300"/>
      <c r="Q51" s="300"/>
      <c r="T51" s="300"/>
    </row>
    <row r="52" spans="1:20" ht="23.25" customHeight="1">
      <c r="A52" s="302">
        <f t="shared" si="0"/>
        <v>41</v>
      </c>
      <c r="B52" s="303" t="s">
        <v>1098</v>
      </c>
      <c r="C52" s="297">
        <v>568</v>
      </c>
      <c r="D52" s="297">
        <v>73</v>
      </c>
      <c r="E52" s="299"/>
      <c r="F52" s="299"/>
      <c r="G52" s="299"/>
      <c r="H52" s="299">
        <v>87</v>
      </c>
      <c r="I52" s="299"/>
      <c r="J52" s="299">
        <f>30+12</f>
        <v>42</v>
      </c>
      <c r="K52" s="299"/>
      <c r="L52" s="299"/>
      <c r="M52" s="299"/>
      <c r="N52" s="299"/>
      <c r="O52" s="300"/>
      <c r="P52" s="300"/>
      <c r="Q52" s="300"/>
      <c r="T52" s="300"/>
    </row>
    <row r="53" spans="1:20" ht="19.5" customHeight="1">
      <c r="A53" s="302">
        <f t="shared" si="0"/>
        <v>42</v>
      </c>
      <c r="B53" s="303" t="s">
        <v>1099</v>
      </c>
      <c r="C53" s="297">
        <v>493</v>
      </c>
      <c r="D53" s="297">
        <v>43</v>
      </c>
      <c r="E53" s="299"/>
      <c r="F53" s="299"/>
      <c r="G53" s="299"/>
      <c r="H53" s="299">
        <v>100</v>
      </c>
      <c r="I53" s="299"/>
      <c r="J53" s="299">
        <f>5+4</f>
        <v>9</v>
      </c>
      <c r="K53" s="299"/>
      <c r="L53" s="299"/>
      <c r="M53" s="299"/>
      <c r="N53" s="299"/>
      <c r="O53" s="300"/>
      <c r="P53" s="300"/>
      <c r="Q53" s="300"/>
      <c r="T53" s="300"/>
    </row>
    <row r="54" spans="1:23" ht="27.75">
      <c r="A54" s="302">
        <f t="shared" si="0"/>
        <v>43</v>
      </c>
      <c r="B54" s="303" t="s">
        <v>1100</v>
      </c>
      <c r="C54" s="297">
        <v>681</v>
      </c>
      <c r="D54" s="297">
        <v>16</v>
      </c>
      <c r="E54" s="299"/>
      <c r="F54" s="299"/>
      <c r="G54" s="299"/>
      <c r="H54" s="299">
        <v>76</v>
      </c>
      <c r="I54" s="299"/>
      <c r="J54" s="299">
        <v>4</v>
      </c>
      <c r="K54" s="299"/>
      <c r="L54" s="299"/>
      <c r="M54" s="299"/>
      <c r="N54" s="299"/>
      <c r="O54" s="300"/>
      <c r="P54" s="300"/>
      <c r="Q54" s="300"/>
      <c r="R54" s="300"/>
      <c r="S54" s="300"/>
      <c r="T54" s="300"/>
      <c r="U54" s="300"/>
      <c r="V54" s="300"/>
      <c r="W54" s="300"/>
    </row>
    <row r="55" spans="1:20" ht="27.75">
      <c r="A55" s="302">
        <f t="shared" si="0"/>
        <v>44</v>
      </c>
      <c r="B55" s="303" t="s">
        <v>1101</v>
      </c>
      <c r="C55" s="297">
        <v>562</v>
      </c>
      <c r="D55" s="297">
        <v>44</v>
      </c>
      <c r="E55" s="299"/>
      <c r="F55" s="299"/>
      <c r="G55" s="299"/>
      <c r="H55" s="299">
        <v>53</v>
      </c>
      <c r="I55" s="299">
        <v>10</v>
      </c>
      <c r="J55" s="299">
        <f>84+18</f>
        <v>102</v>
      </c>
      <c r="K55" s="299"/>
      <c r="L55" s="299"/>
      <c r="M55" s="299"/>
      <c r="N55" s="299"/>
      <c r="O55" s="300"/>
      <c r="P55" s="300"/>
      <c r="Q55" s="300"/>
      <c r="T55" s="300"/>
    </row>
    <row r="56" spans="1:20" ht="27.75">
      <c r="A56" s="302">
        <f t="shared" si="0"/>
        <v>45</v>
      </c>
      <c r="B56" s="303" t="s">
        <v>1102</v>
      </c>
      <c r="C56" s="297">
        <v>717</v>
      </c>
      <c r="D56" s="297">
        <v>60</v>
      </c>
      <c r="E56" s="299"/>
      <c r="F56" s="299"/>
      <c r="G56" s="299"/>
      <c r="H56" s="299">
        <v>39</v>
      </c>
      <c r="I56" s="299"/>
      <c r="J56" s="299">
        <f>50+12</f>
        <v>62</v>
      </c>
      <c r="K56" s="299"/>
      <c r="L56" s="299"/>
      <c r="M56" s="299"/>
      <c r="N56" s="299"/>
      <c r="O56" s="300"/>
      <c r="P56" s="300"/>
      <c r="Q56" s="300"/>
      <c r="T56" s="300"/>
    </row>
    <row r="57" spans="1:20" ht="27.75">
      <c r="A57" s="302">
        <f t="shared" si="0"/>
        <v>46</v>
      </c>
      <c r="B57" s="303" t="s">
        <v>1103</v>
      </c>
      <c r="C57" s="297">
        <v>671</v>
      </c>
      <c r="D57" s="297">
        <v>17</v>
      </c>
      <c r="E57" s="299"/>
      <c r="F57" s="299"/>
      <c r="G57" s="299"/>
      <c r="H57" s="299">
        <v>103</v>
      </c>
      <c r="I57" s="299">
        <v>107</v>
      </c>
      <c r="J57" s="299">
        <f>374+163</f>
        <v>537</v>
      </c>
      <c r="K57" s="299"/>
      <c r="L57" s="299"/>
      <c r="M57" s="299"/>
      <c r="N57" s="299"/>
      <c r="O57" s="300"/>
      <c r="P57" s="300"/>
      <c r="Q57" s="300"/>
      <c r="T57" s="300"/>
    </row>
    <row r="58" spans="1:20" ht="27.75">
      <c r="A58" s="302">
        <f t="shared" si="0"/>
        <v>47</v>
      </c>
      <c r="B58" s="303" t="s">
        <v>1104</v>
      </c>
      <c r="C58" s="297">
        <v>797</v>
      </c>
      <c r="D58" s="297">
        <v>72</v>
      </c>
      <c r="E58" s="299"/>
      <c r="F58" s="299"/>
      <c r="G58" s="299"/>
      <c r="H58" s="299">
        <v>52</v>
      </c>
      <c r="I58" s="299">
        <v>103</v>
      </c>
      <c r="J58" s="299">
        <f>491+37</f>
        <v>528</v>
      </c>
      <c r="K58" s="299"/>
      <c r="L58" s="299">
        <v>10</v>
      </c>
      <c r="M58" s="299"/>
      <c r="N58" s="299"/>
      <c r="O58" s="300"/>
      <c r="P58" s="300"/>
      <c r="Q58" s="300"/>
      <c r="T58" s="300"/>
    </row>
    <row r="59" spans="1:20" ht="42">
      <c r="A59" s="302">
        <f t="shared" si="0"/>
        <v>48</v>
      </c>
      <c r="B59" s="303" t="s">
        <v>1105</v>
      </c>
      <c r="C59" s="297">
        <v>872</v>
      </c>
      <c r="D59" s="297">
        <v>45</v>
      </c>
      <c r="E59" s="299"/>
      <c r="F59" s="299"/>
      <c r="G59" s="299"/>
      <c r="H59" s="299">
        <v>121</v>
      </c>
      <c r="I59" s="299">
        <v>280</v>
      </c>
      <c r="J59" s="299">
        <f>760+198</f>
        <v>958</v>
      </c>
      <c r="K59" s="299"/>
      <c r="L59" s="299"/>
      <c r="M59" s="299"/>
      <c r="N59" s="299"/>
      <c r="O59" s="300"/>
      <c r="P59" s="300"/>
      <c r="Q59" s="300"/>
      <c r="T59" s="300"/>
    </row>
    <row r="60" spans="1:20" ht="27.75">
      <c r="A60" s="302">
        <f t="shared" si="0"/>
        <v>49</v>
      </c>
      <c r="B60" s="303" t="s">
        <v>1106</v>
      </c>
      <c r="C60" s="297">
        <v>342</v>
      </c>
      <c r="D60" s="297">
        <v>18</v>
      </c>
      <c r="E60" s="299"/>
      <c r="F60" s="299"/>
      <c r="G60" s="299"/>
      <c r="H60" s="299">
        <v>21</v>
      </c>
      <c r="I60" s="299"/>
      <c r="J60" s="299">
        <f>257+24</f>
        <v>281</v>
      </c>
      <c r="K60" s="299"/>
      <c r="L60" s="299"/>
      <c r="M60" s="299"/>
      <c r="N60" s="299"/>
      <c r="O60" s="300"/>
      <c r="P60" s="300"/>
      <c r="Q60" s="300"/>
      <c r="T60" s="300"/>
    </row>
    <row r="61" spans="1:20" ht="27.75">
      <c r="A61" s="302">
        <f t="shared" si="0"/>
        <v>50</v>
      </c>
      <c r="B61" s="303" t="s">
        <v>1107</v>
      </c>
      <c r="C61" s="297">
        <v>385</v>
      </c>
      <c r="D61" s="297">
        <v>17</v>
      </c>
      <c r="E61" s="299"/>
      <c r="F61" s="299"/>
      <c r="G61" s="299"/>
      <c r="H61" s="299">
        <v>51</v>
      </c>
      <c r="I61" s="299"/>
      <c r="J61" s="299">
        <f>30+32</f>
        <v>62</v>
      </c>
      <c r="K61" s="299"/>
      <c r="L61" s="299"/>
      <c r="M61" s="299">
        <v>2453</v>
      </c>
      <c r="N61" s="299"/>
      <c r="O61" s="300"/>
      <c r="P61" s="300"/>
      <c r="Q61" s="300"/>
      <c r="T61" s="300"/>
    </row>
    <row r="62" spans="1:20" ht="27.75">
      <c r="A62" s="302">
        <f t="shared" si="0"/>
        <v>51</v>
      </c>
      <c r="B62" s="303" t="s">
        <v>1108</v>
      </c>
      <c r="C62" s="297">
        <v>214</v>
      </c>
      <c r="D62" s="297">
        <v>42</v>
      </c>
      <c r="E62" s="299"/>
      <c r="F62" s="299"/>
      <c r="G62" s="299"/>
      <c r="H62" s="299">
        <v>3</v>
      </c>
      <c r="I62" s="299"/>
      <c r="J62" s="299">
        <f>125+10</f>
        <v>135</v>
      </c>
      <c r="K62" s="299"/>
      <c r="L62" s="299"/>
      <c r="M62" s="299"/>
      <c r="N62" s="299"/>
      <c r="O62" s="300"/>
      <c r="P62" s="300"/>
      <c r="Q62" s="300"/>
      <c r="T62" s="300"/>
    </row>
    <row r="63" spans="1:20" ht="20.25" customHeight="1">
      <c r="A63" s="302">
        <f t="shared" si="0"/>
        <v>52</v>
      </c>
      <c r="B63" s="303" t="s">
        <v>1109</v>
      </c>
      <c r="C63" s="297">
        <v>718</v>
      </c>
      <c r="D63" s="297">
        <v>45</v>
      </c>
      <c r="E63" s="299"/>
      <c r="F63" s="299"/>
      <c r="G63" s="299"/>
      <c r="H63" s="299">
        <v>35</v>
      </c>
      <c r="I63" s="299"/>
      <c r="J63" s="299">
        <f>515+133</f>
        <v>648</v>
      </c>
      <c r="K63" s="299"/>
      <c r="L63" s="299"/>
      <c r="M63" s="299"/>
      <c r="N63" s="299"/>
      <c r="O63" s="300"/>
      <c r="P63" s="300"/>
      <c r="Q63" s="300"/>
      <c r="T63" s="300"/>
    </row>
    <row r="64" spans="1:20" ht="27.75">
      <c r="A64" s="302">
        <f t="shared" si="0"/>
        <v>53</v>
      </c>
      <c r="B64" s="303" t="s">
        <v>1110</v>
      </c>
      <c r="C64" s="297">
        <v>416</v>
      </c>
      <c r="D64" s="297">
        <v>32</v>
      </c>
      <c r="E64" s="299"/>
      <c r="F64" s="299"/>
      <c r="G64" s="299"/>
      <c r="H64" s="299">
        <v>66</v>
      </c>
      <c r="I64" s="299"/>
      <c r="J64" s="299">
        <f>300+94</f>
        <v>394</v>
      </c>
      <c r="K64" s="299"/>
      <c r="L64" s="299"/>
      <c r="M64" s="299"/>
      <c r="N64" s="299"/>
      <c r="O64" s="300"/>
      <c r="P64" s="300"/>
      <c r="Q64" s="300"/>
      <c r="T64" s="300"/>
    </row>
    <row r="65" spans="1:20" ht="27.75">
      <c r="A65" s="302">
        <f t="shared" si="0"/>
        <v>54</v>
      </c>
      <c r="B65" s="303" t="s">
        <v>1111</v>
      </c>
      <c r="C65" s="297">
        <v>375</v>
      </c>
      <c r="D65" s="297">
        <v>59</v>
      </c>
      <c r="E65" s="299"/>
      <c r="F65" s="299"/>
      <c r="G65" s="299"/>
      <c r="H65" s="299">
        <v>30</v>
      </c>
      <c r="I65" s="299"/>
      <c r="J65" s="299">
        <f>692+139</f>
        <v>831</v>
      </c>
      <c r="K65" s="299"/>
      <c r="L65" s="299"/>
      <c r="M65" s="299"/>
      <c r="N65" s="299"/>
      <c r="O65" s="300"/>
      <c r="P65" s="300"/>
      <c r="Q65" s="300"/>
      <c r="T65" s="300"/>
    </row>
    <row r="66" spans="1:20" ht="27.75">
      <c r="A66" s="302">
        <f t="shared" si="0"/>
        <v>55</v>
      </c>
      <c r="B66" s="303" t="s">
        <v>1112</v>
      </c>
      <c r="C66" s="297">
        <v>576</v>
      </c>
      <c r="D66" s="297">
        <v>42</v>
      </c>
      <c r="E66" s="299"/>
      <c r="F66" s="299"/>
      <c r="G66" s="299"/>
      <c r="H66" s="299">
        <v>22</v>
      </c>
      <c r="I66" s="299">
        <v>5</v>
      </c>
      <c r="J66" s="299">
        <f>295+73</f>
        <v>368</v>
      </c>
      <c r="K66" s="299"/>
      <c r="L66" s="299"/>
      <c r="M66" s="299"/>
      <c r="N66" s="299"/>
      <c r="O66" s="300"/>
      <c r="P66" s="300"/>
      <c r="Q66" s="300"/>
      <c r="T66" s="300"/>
    </row>
    <row r="67" spans="1:31" s="301" customFormat="1" ht="27.75">
      <c r="A67" s="302">
        <f t="shared" si="0"/>
        <v>56</v>
      </c>
      <c r="B67" s="303" t="s">
        <v>1113</v>
      </c>
      <c r="C67" s="297">
        <v>489</v>
      </c>
      <c r="D67" s="297">
        <v>86</v>
      </c>
      <c r="E67" s="299"/>
      <c r="F67" s="299"/>
      <c r="G67" s="299">
        <v>56</v>
      </c>
      <c r="H67" s="299">
        <v>21</v>
      </c>
      <c r="I67" s="299"/>
      <c r="J67" s="299">
        <f>2+1</f>
        <v>3</v>
      </c>
      <c r="K67" s="299"/>
      <c r="L67" s="299"/>
      <c r="M67" s="299">
        <v>6</v>
      </c>
      <c r="N67" s="299"/>
      <c r="O67" s="300"/>
      <c r="P67" s="300"/>
      <c r="Q67" s="300"/>
      <c r="R67" s="270"/>
      <c r="S67" s="270"/>
      <c r="T67" s="300"/>
      <c r="U67" s="270"/>
      <c r="V67" s="270"/>
      <c r="W67" s="270"/>
      <c r="X67" s="270"/>
      <c r="Y67" s="270"/>
      <c r="Z67" s="270"/>
      <c r="AA67" s="270"/>
      <c r="AB67" s="270"/>
      <c r="AC67" s="270"/>
      <c r="AD67" s="270"/>
      <c r="AE67" s="270"/>
    </row>
    <row r="68" spans="1:20" ht="27.75">
      <c r="A68" s="302">
        <f t="shared" si="0"/>
        <v>57</v>
      </c>
      <c r="B68" s="303" t="s">
        <v>1114</v>
      </c>
      <c r="C68" s="297">
        <v>515</v>
      </c>
      <c r="D68" s="297">
        <v>143</v>
      </c>
      <c r="E68" s="299"/>
      <c r="F68" s="299"/>
      <c r="G68" s="299"/>
      <c r="H68" s="299">
        <v>77</v>
      </c>
      <c r="I68" s="299">
        <v>210</v>
      </c>
      <c r="J68" s="299">
        <f>134+97</f>
        <v>231</v>
      </c>
      <c r="K68" s="299"/>
      <c r="L68" s="299">
        <v>7</v>
      </c>
      <c r="M68" s="299"/>
      <c r="N68" s="299"/>
      <c r="O68" s="300"/>
      <c r="P68" s="300"/>
      <c r="Q68" s="300"/>
      <c r="T68" s="300"/>
    </row>
    <row r="69" spans="1:20" ht="27.75">
      <c r="A69" s="302">
        <f t="shared" si="0"/>
        <v>58</v>
      </c>
      <c r="B69" s="303" t="s">
        <v>1115</v>
      </c>
      <c r="C69" s="297">
        <v>660</v>
      </c>
      <c r="D69" s="297">
        <v>45</v>
      </c>
      <c r="E69" s="299"/>
      <c r="F69" s="299"/>
      <c r="G69" s="299"/>
      <c r="H69" s="299">
        <v>132</v>
      </c>
      <c r="I69" s="299"/>
      <c r="J69" s="299">
        <f>345+73</f>
        <v>418</v>
      </c>
      <c r="K69" s="299"/>
      <c r="L69" s="299"/>
      <c r="M69" s="299"/>
      <c r="N69" s="299"/>
      <c r="O69" s="300"/>
      <c r="P69" s="300"/>
      <c r="Q69" s="300"/>
      <c r="T69" s="300"/>
    </row>
    <row r="70" spans="1:20" ht="55.5">
      <c r="A70" s="302">
        <f t="shared" si="0"/>
        <v>59</v>
      </c>
      <c r="B70" s="303" t="s">
        <v>1116</v>
      </c>
      <c r="C70" s="297">
        <v>450</v>
      </c>
      <c r="D70" s="297">
        <v>66</v>
      </c>
      <c r="E70" s="299"/>
      <c r="F70" s="299"/>
      <c r="G70" s="299"/>
      <c r="H70" s="299">
        <v>38</v>
      </c>
      <c r="I70" s="299"/>
      <c r="J70" s="299">
        <f>80+59</f>
        <v>139</v>
      </c>
      <c r="K70" s="299"/>
      <c r="L70" s="299"/>
      <c r="M70" s="304">
        <v>1000</v>
      </c>
      <c r="N70" s="299"/>
      <c r="O70" s="300"/>
      <c r="P70" s="300"/>
      <c r="Q70" s="300"/>
      <c r="S70" s="300"/>
      <c r="T70" s="300"/>
    </row>
    <row r="71" spans="1:20" ht="27.75">
      <c r="A71" s="302">
        <f t="shared" si="0"/>
        <v>60</v>
      </c>
      <c r="B71" s="303" t="s">
        <v>1117</v>
      </c>
      <c r="C71" s="297">
        <v>522</v>
      </c>
      <c r="D71" s="297">
        <v>33</v>
      </c>
      <c r="E71" s="299"/>
      <c r="F71" s="299"/>
      <c r="G71" s="299"/>
      <c r="H71" s="299">
        <v>25</v>
      </c>
      <c r="I71" s="299"/>
      <c r="J71" s="299">
        <f>24+9</f>
        <v>33</v>
      </c>
      <c r="K71" s="299"/>
      <c r="L71" s="299"/>
      <c r="M71" s="299"/>
      <c r="N71" s="299"/>
      <c r="O71" s="300"/>
      <c r="P71" s="300"/>
      <c r="Q71" s="300"/>
      <c r="T71" s="300"/>
    </row>
    <row r="72" spans="1:31" s="301" customFormat="1" ht="27.75">
      <c r="A72" s="302">
        <f t="shared" si="0"/>
        <v>61</v>
      </c>
      <c r="B72" s="303" t="s">
        <v>1118</v>
      </c>
      <c r="C72" s="297">
        <v>596</v>
      </c>
      <c r="D72" s="297">
        <v>40</v>
      </c>
      <c r="E72" s="299"/>
      <c r="F72" s="299">
        <v>500</v>
      </c>
      <c r="G72" s="299"/>
      <c r="H72" s="299">
        <v>82</v>
      </c>
      <c r="I72" s="299"/>
      <c r="J72" s="299">
        <f>1128+187</f>
        <v>1315</v>
      </c>
      <c r="K72" s="299">
        <v>350</v>
      </c>
      <c r="L72" s="299"/>
      <c r="M72" s="299"/>
      <c r="N72" s="299"/>
      <c r="O72" s="300"/>
      <c r="P72" s="300"/>
      <c r="Q72" s="300"/>
      <c r="R72" s="270"/>
      <c r="S72" s="270"/>
      <c r="T72" s="300"/>
      <c r="U72" s="270"/>
      <c r="V72" s="270"/>
      <c r="W72" s="270"/>
      <c r="X72" s="270"/>
      <c r="Y72" s="270"/>
      <c r="Z72" s="270"/>
      <c r="AA72" s="270"/>
      <c r="AB72" s="270"/>
      <c r="AC72" s="270"/>
      <c r="AD72" s="270"/>
      <c r="AE72" s="270"/>
    </row>
    <row r="73" spans="1:31" s="301" customFormat="1" ht="21" customHeight="1">
      <c r="A73" s="302">
        <f t="shared" si="0"/>
        <v>62</v>
      </c>
      <c r="B73" s="303" t="s">
        <v>1119</v>
      </c>
      <c r="C73" s="297">
        <v>927</v>
      </c>
      <c r="D73" s="297">
        <v>119</v>
      </c>
      <c r="E73" s="299"/>
      <c r="F73" s="299"/>
      <c r="G73" s="299"/>
      <c r="H73" s="299">
        <v>158</v>
      </c>
      <c r="I73" s="299">
        <v>180</v>
      </c>
      <c r="J73" s="299">
        <f>913+150</f>
        <v>1063</v>
      </c>
      <c r="K73" s="299"/>
      <c r="L73" s="299"/>
      <c r="M73" s="299"/>
      <c r="N73" s="299"/>
      <c r="O73" s="300"/>
      <c r="P73" s="300"/>
      <c r="Q73" s="300"/>
      <c r="R73" s="270"/>
      <c r="S73" s="270"/>
      <c r="T73" s="300"/>
      <c r="U73" s="270"/>
      <c r="V73" s="270"/>
      <c r="W73" s="270"/>
      <c r="X73" s="270"/>
      <c r="Y73" s="270"/>
      <c r="Z73" s="270"/>
      <c r="AA73" s="270"/>
      <c r="AB73" s="270"/>
      <c r="AC73" s="270"/>
      <c r="AD73" s="270"/>
      <c r="AE73" s="270"/>
    </row>
    <row r="74" spans="1:20" ht="27.75">
      <c r="A74" s="302">
        <f t="shared" si="0"/>
        <v>63</v>
      </c>
      <c r="B74" s="303" t="s">
        <v>1120</v>
      </c>
      <c r="C74" s="297">
        <v>522</v>
      </c>
      <c r="D74" s="297">
        <v>42</v>
      </c>
      <c r="E74" s="299"/>
      <c r="F74" s="299"/>
      <c r="G74" s="299"/>
      <c r="H74" s="299">
        <v>79</v>
      </c>
      <c r="I74" s="299">
        <v>30</v>
      </c>
      <c r="J74" s="299">
        <f>93+77</f>
        <v>170</v>
      </c>
      <c r="K74" s="299">
        <v>7</v>
      </c>
      <c r="L74" s="299"/>
      <c r="M74" s="299">
        <v>123</v>
      </c>
      <c r="N74" s="299"/>
      <c r="O74" s="300"/>
      <c r="P74" s="300"/>
      <c r="Q74" s="300"/>
      <c r="R74" s="300"/>
      <c r="T74" s="300"/>
    </row>
    <row r="75" spans="1:20" ht="27.75">
      <c r="A75" s="302">
        <f t="shared" si="0"/>
        <v>64</v>
      </c>
      <c r="B75" s="303" t="s">
        <v>1121</v>
      </c>
      <c r="C75" s="297">
        <v>806</v>
      </c>
      <c r="D75" s="297">
        <v>15</v>
      </c>
      <c r="E75" s="299"/>
      <c r="F75" s="299"/>
      <c r="G75" s="299"/>
      <c r="H75" s="299">
        <v>102</v>
      </c>
      <c r="I75" s="299"/>
      <c r="J75" s="299">
        <f>35+73</f>
        <v>108</v>
      </c>
      <c r="K75" s="299"/>
      <c r="L75" s="299"/>
      <c r="M75" s="299"/>
      <c r="N75" s="299"/>
      <c r="O75" s="300"/>
      <c r="P75" s="300"/>
      <c r="Q75" s="300"/>
      <c r="R75" s="300"/>
      <c r="S75" s="300"/>
      <c r="T75" s="300"/>
    </row>
    <row r="76" spans="1:20" ht="13.5">
      <c r="A76" s="302">
        <f t="shared" si="0"/>
        <v>65</v>
      </c>
      <c r="B76" s="303" t="s">
        <v>1122</v>
      </c>
      <c r="C76" s="297">
        <v>745</v>
      </c>
      <c r="D76" s="297">
        <v>28</v>
      </c>
      <c r="E76" s="299"/>
      <c r="F76" s="299"/>
      <c r="G76" s="299"/>
      <c r="H76" s="299">
        <v>24</v>
      </c>
      <c r="I76" s="299"/>
      <c r="J76" s="299">
        <f>255+97</f>
        <v>352</v>
      </c>
      <c r="K76" s="299"/>
      <c r="L76" s="299"/>
      <c r="M76" s="299"/>
      <c r="N76" s="299"/>
      <c r="O76" s="300"/>
      <c r="P76" s="300"/>
      <c r="Q76" s="300"/>
      <c r="T76" s="300"/>
    </row>
    <row r="77" spans="1:31" s="301" customFormat="1" ht="18" customHeight="1">
      <c r="A77" s="302">
        <f t="shared" si="0"/>
        <v>66</v>
      </c>
      <c r="B77" s="303" t="s">
        <v>1123</v>
      </c>
      <c r="C77" s="297">
        <v>695</v>
      </c>
      <c r="D77" s="297">
        <v>93</v>
      </c>
      <c r="E77" s="299">
        <v>186</v>
      </c>
      <c r="F77" s="299"/>
      <c r="G77" s="299"/>
      <c r="H77" s="299">
        <v>59</v>
      </c>
      <c r="I77" s="299">
        <v>7</v>
      </c>
      <c r="J77" s="299">
        <f>34+39</f>
        <v>73</v>
      </c>
      <c r="K77" s="299"/>
      <c r="L77" s="299"/>
      <c r="M77" s="299"/>
      <c r="N77" s="299"/>
      <c r="O77" s="300"/>
      <c r="P77" s="300"/>
      <c r="Q77" s="300"/>
      <c r="R77" s="300"/>
      <c r="S77" s="300"/>
      <c r="T77" s="300"/>
      <c r="U77" s="270"/>
      <c r="V77" s="270"/>
      <c r="W77" s="270"/>
      <c r="X77" s="270"/>
      <c r="Y77" s="270"/>
      <c r="Z77" s="270"/>
      <c r="AA77" s="270"/>
      <c r="AB77" s="270"/>
      <c r="AC77" s="270"/>
      <c r="AD77" s="270"/>
      <c r="AE77" s="270"/>
    </row>
    <row r="78" spans="1:27" ht="27.75">
      <c r="A78" s="302">
        <f t="shared" si="0"/>
        <v>67</v>
      </c>
      <c r="B78" s="305" t="s">
        <v>1124</v>
      </c>
      <c r="C78" s="297">
        <v>163</v>
      </c>
      <c r="D78" s="297">
        <f>9</f>
        <v>9</v>
      </c>
      <c r="E78" s="299">
        <v>5</v>
      </c>
      <c r="F78" s="299"/>
      <c r="G78" s="299"/>
      <c r="H78" s="299">
        <v>21</v>
      </c>
      <c r="I78" s="299"/>
      <c r="J78" s="299"/>
      <c r="K78" s="299"/>
      <c r="L78" s="299"/>
      <c r="M78" s="299"/>
      <c r="N78" s="299"/>
      <c r="O78" s="300"/>
      <c r="P78" s="300"/>
      <c r="Q78" s="300"/>
      <c r="R78" s="306"/>
      <c r="S78" s="306"/>
      <c r="T78" s="300"/>
      <c r="U78" s="306"/>
      <c r="V78" s="306"/>
      <c r="W78" s="306"/>
      <c r="X78" s="306"/>
      <c r="Y78" s="306"/>
      <c r="Z78" s="306"/>
      <c r="AA78" s="306"/>
    </row>
    <row r="79" spans="1:27" ht="18.75" customHeight="1" thickBot="1">
      <c r="A79" s="307"/>
      <c r="B79" s="308" t="s">
        <v>1125</v>
      </c>
      <c r="C79" s="309">
        <f aca="true" t="shared" si="1" ref="C79:N79">SUM(C12:C78)</f>
        <v>27512</v>
      </c>
      <c r="D79" s="309">
        <f t="shared" si="1"/>
        <v>3158</v>
      </c>
      <c r="E79" s="309">
        <f t="shared" si="1"/>
        <v>191</v>
      </c>
      <c r="F79" s="309">
        <f t="shared" si="1"/>
        <v>500</v>
      </c>
      <c r="G79" s="309">
        <f t="shared" si="1"/>
        <v>56</v>
      </c>
      <c r="H79" s="309">
        <f t="shared" si="1"/>
        <v>3564</v>
      </c>
      <c r="I79" s="309">
        <f t="shared" si="1"/>
        <v>958</v>
      </c>
      <c r="J79" s="309">
        <f t="shared" si="1"/>
        <v>23776</v>
      </c>
      <c r="K79" s="309">
        <f t="shared" si="1"/>
        <v>365</v>
      </c>
      <c r="L79" s="309">
        <f t="shared" si="1"/>
        <v>17</v>
      </c>
      <c r="M79" s="309">
        <f t="shared" si="1"/>
        <v>3582</v>
      </c>
      <c r="N79" s="309">
        <f t="shared" si="1"/>
        <v>260</v>
      </c>
      <c r="O79" s="300"/>
      <c r="P79" s="300"/>
      <c r="Q79" s="300"/>
      <c r="R79" s="306"/>
      <c r="S79" s="306"/>
      <c r="T79" s="306"/>
      <c r="U79" s="306"/>
      <c r="V79" s="306"/>
      <c r="W79" s="306"/>
      <c r="X79" s="306"/>
      <c r="Y79" s="306"/>
      <c r="Z79" s="306"/>
      <c r="AA79" s="306"/>
    </row>
    <row r="80" spans="1:27" ht="13.5">
      <c r="A80" s="310"/>
      <c r="B80" s="294"/>
      <c r="C80" s="311"/>
      <c r="D80" s="311"/>
      <c r="E80" s="311"/>
      <c r="F80" s="311"/>
      <c r="G80" s="311"/>
      <c r="H80" s="311"/>
      <c r="I80" s="311"/>
      <c r="J80" s="311"/>
      <c r="K80" s="311"/>
      <c r="L80" s="311"/>
      <c r="M80" s="311"/>
      <c r="N80" s="311"/>
      <c r="O80" s="300"/>
      <c r="P80" s="300"/>
      <c r="Q80" s="300"/>
      <c r="R80" s="306"/>
      <c r="S80" s="306"/>
      <c r="T80" s="306"/>
      <c r="U80" s="306"/>
      <c r="V80" s="306"/>
      <c r="W80" s="306"/>
      <c r="X80" s="306"/>
      <c r="Y80" s="306"/>
      <c r="Z80" s="306"/>
      <c r="AA80" s="306"/>
    </row>
    <row r="81" spans="1:27" ht="13.5" hidden="1">
      <c r="A81" s="310"/>
      <c r="B81" s="311"/>
      <c r="C81" s="311"/>
      <c r="D81" s="311"/>
      <c r="E81" s="311"/>
      <c r="F81" s="311"/>
      <c r="G81" s="311"/>
      <c r="H81" s="311"/>
      <c r="I81" s="311"/>
      <c r="J81" s="311"/>
      <c r="K81" s="311"/>
      <c r="L81" s="311"/>
      <c r="M81" s="311"/>
      <c r="N81" s="311"/>
      <c r="O81" s="300"/>
      <c r="P81" s="300"/>
      <c r="Q81" s="300"/>
      <c r="R81" s="306"/>
      <c r="S81" s="306"/>
      <c r="T81" s="306"/>
      <c r="U81" s="306"/>
      <c r="V81" s="306"/>
      <c r="W81" s="306"/>
      <c r="X81" s="306"/>
      <c r="Y81" s="306"/>
      <c r="Z81" s="306"/>
      <c r="AA81" s="306"/>
    </row>
    <row r="82" spans="1:27" ht="13.5" hidden="1">
      <c r="A82" s="310"/>
      <c r="B82" s="294"/>
      <c r="C82" s="311"/>
      <c r="D82" s="311"/>
      <c r="E82" s="311"/>
      <c r="F82" s="311"/>
      <c r="G82" s="311"/>
      <c r="H82" s="311"/>
      <c r="I82" s="311"/>
      <c r="J82" s="311"/>
      <c r="K82" s="311"/>
      <c r="L82" s="311"/>
      <c r="M82" s="311"/>
      <c r="N82" s="311"/>
      <c r="O82" s="300"/>
      <c r="P82" s="300"/>
      <c r="Q82" s="300"/>
      <c r="R82" s="306"/>
      <c r="S82" s="306"/>
      <c r="T82" s="306"/>
      <c r="U82" s="306"/>
      <c r="V82" s="306"/>
      <c r="W82" s="306"/>
      <c r="X82" s="306"/>
      <c r="Y82" s="306"/>
      <c r="Z82" s="306"/>
      <c r="AA82" s="306"/>
    </row>
    <row r="83" spans="1:27" ht="13.5" hidden="1">
      <c r="A83" s="310"/>
      <c r="B83" s="294"/>
      <c r="C83" s="311"/>
      <c r="D83" s="311"/>
      <c r="E83" s="311"/>
      <c r="F83" s="311"/>
      <c r="G83" s="311"/>
      <c r="H83" s="311"/>
      <c r="I83" s="311"/>
      <c r="J83" s="311"/>
      <c r="K83" s="311"/>
      <c r="L83" s="311"/>
      <c r="M83" s="311"/>
      <c r="N83" s="311"/>
      <c r="O83" s="306"/>
      <c r="P83" s="306"/>
      <c r="Q83" s="306"/>
      <c r="R83" s="306"/>
      <c r="S83" s="306"/>
      <c r="T83" s="306"/>
      <c r="U83" s="306"/>
      <c r="V83" s="306"/>
      <c r="W83" s="306"/>
      <c r="X83" s="306"/>
      <c r="Y83" s="306"/>
      <c r="Z83" s="306"/>
      <c r="AA83" s="306"/>
    </row>
    <row r="84" spans="1:27" ht="13.5" hidden="1">
      <c r="A84" s="310"/>
      <c r="B84" s="294"/>
      <c r="C84" s="311"/>
      <c r="D84" s="311"/>
      <c r="E84" s="311"/>
      <c r="F84" s="311"/>
      <c r="G84" s="311"/>
      <c r="H84" s="311"/>
      <c r="I84" s="311"/>
      <c r="J84" s="311"/>
      <c r="K84" s="311"/>
      <c r="L84" s="311"/>
      <c r="M84" s="311"/>
      <c r="N84" s="311"/>
      <c r="O84" s="300"/>
      <c r="P84" s="300"/>
      <c r="Q84" s="300"/>
      <c r="R84" s="306"/>
      <c r="S84" s="306"/>
      <c r="T84" s="306"/>
      <c r="U84" s="306"/>
      <c r="V84" s="306"/>
      <c r="W84" s="306"/>
      <c r="X84" s="306"/>
      <c r="Y84" s="306"/>
      <c r="Z84" s="306"/>
      <c r="AA84" s="306"/>
    </row>
    <row r="85" spans="1:27" ht="13.5" hidden="1">
      <c r="A85" s="310"/>
      <c r="B85" s="294"/>
      <c r="C85" s="311"/>
      <c r="D85" s="311"/>
      <c r="E85" s="311"/>
      <c r="F85" s="311"/>
      <c r="G85" s="311"/>
      <c r="H85" s="311"/>
      <c r="I85" s="311"/>
      <c r="J85" s="311"/>
      <c r="K85" s="311"/>
      <c r="L85" s="311"/>
      <c r="M85" s="311"/>
      <c r="N85" s="311"/>
      <c r="O85" s="300"/>
      <c r="P85" s="300"/>
      <c r="Q85" s="300"/>
      <c r="R85" s="306"/>
      <c r="S85" s="306"/>
      <c r="T85" s="306"/>
      <c r="U85" s="306"/>
      <c r="V85" s="306"/>
      <c r="W85" s="306"/>
      <c r="X85" s="306"/>
      <c r="Y85" s="306"/>
      <c r="Z85" s="306"/>
      <c r="AA85" s="306"/>
    </row>
    <row r="86" spans="1:27" ht="14.25" thickBot="1">
      <c r="A86" s="310"/>
      <c r="B86" s="294"/>
      <c r="C86" s="311"/>
      <c r="D86" s="311"/>
      <c r="E86" s="311"/>
      <c r="F86" s="311"/>
      <c r="G86" s="311"/>
      <c r="H86" s="311"/>
      <c r="I86" s="311"/>
      <c r="J86" s="311"/>
      <c r="K86" s="311"/>
      <c r="L86" s="311"/>
      <c r="M86" s="311"/>
      <c r="N86" s="311"/>
      <c r="O86" s="300"/>
      <c r="P86" s="300"/>
      <c r="Q86" s="300"/>
      <c r="R86" s="306"/>
      <c r="S86" s="306"/>
      <c r="T86" s="306"/>
      <c r="U86" s="306"/>
      <c r="V86" s="306"/>
      <c r="W86" s="306"/>
      <c r="X86" s="306"/>
      <c r="Y86" s="306"/>
      <c r="Z86" s="306"/>
      <c r="AA86" s="306"/>
    </row>
    <row r="87" spans="1:27" ht="14.25" thickBot="1">
      <c r="A87" s="312"/>
      <c r="B87" s="313"/>
      <c r="C87" s="606" t="s">
        <v>1126</v>
      </c>
      <c r="D87" s="607"/>
      <c r="E87" s="607"/>
      <c r="F87" s="607"/>
      <c r="G87" s="607"/>
      <c r="H87" s="608"/>
      <c r="I87" s="314" t="s">
        <v>1127</v>
      </c>
      <c r="J87" s="315"/>
      <c r="K87" s="315"/>
      <c r="L87" s="315"/>
      <c r="M87" s="315"/>
      <c r="N87" s="316"/>
      <c r="O87" s="300"/>
      <c r="P87" s="300"/>
      <c r="Q87" s="300"/>
      <c r="R87" s="306"/>
      <c r="S87" s="306"/>
      <c r="T87" s="306"/>
      <c r="U87" s="306"/>
      <c r="V87" s="306"/>
      <c r="W87" s="306"/>
      <c r="X87" s="306"/>
      <c r="Y87" s="306"/>
      <c r="Z87" s="306"/>
      <c r="AA87" s="306"/>
    </row>
    <row r="88" spans="1:27" ht="14.25" thickBot="1">
      <c r="A88" s="317"/>
      <c r="B88" s="318"/>
      <c r="C88" s="315"/>
      <c r="D88" s="315"/>
      <c r="E88" s="315"/>
      <c r="F88" s="315"/>
      <c r="G88" s="315"/>
      <c r="H88" s="319"/>
      <c r="I88" s="314"/>
      <c r="J88" s="315"/>
      <c r="K88" s="315"/>
      <c r="L88" s="315"/>
      <c r="M88" s="315"/>
      <c r="N88" s="320"/>
      <c r="O88" s="300"/>
      <c r="P88" s="300"/>
      <c r="Q88" s="300"/>
      <c r="R88" s="306"/>
      <c r="S88" s="306"/>
      <c r="T88" s="306"/>
      <c r="U88" s="306"/>
      <c r="V88" s="306"/>
      <c r="W88" s="306"/>
      <c r="X88" s="306"/>
      <c r="Y88" s="306"/>
      <c r="Z88" s="306"/>
      <c r="AA88" s="306"/>
    </row>
    <row r="89" spans="1:27" ht="56.25" thickBot="1">
      <c r="A89" s="321" t="s">
        <v>1048</v>
      </c>
      <c r="B89" s="291" t="s">
        <v>1128</v>
      </c>
      <c r="C89" s="291" t="s">
        <v>1054</v>
      </c>
      <c r="D89" s="291" t="s">
        <v>1055</v>
      </c>
      <c r="E89" s="291" t="s">
        <v>10</v>
      </c>
      <c r="F89" s="288" t="s">
        <v>1129</v>
      </c>
      <c r="G89" s="291" t="s">
        <v>1141</v>
      </c>
      <c r="H89" s="322" t="s">
        <v>1130</v>
      </c>
      <c r="I89" s="292" t="s">
        <v>1054</v>
      </c>
      <c r="J89" s="288" t="s">
        <v>1055</v>
      </c>
      <c r="K89" s="288" t="s">
        <v>9</v>
      </c>
      <c r="L89" s="288" t="s">
        <v>10</v>
      </c>
      <c r="M89" s="291" t="s">
        <v>1052</v>
      </c>
      <c r="N89" s="291" t="s">
        <v>1057</v>
      </c>
      <c r="O89" s="300"/>
      <c r="P89" s="300"/>
      <c r="Q89" s="300"/>
      <c r="R89" s="306"/>
      <c r="S89" s="306"/>
      <c r="T89" s="306"/>
      <c r="U89" s="306"/>
      <c r="V89" s="306"/>
      <c r="W89" s="306"/>
      <c r="X89" s="306"/>
      <c r="Y89" s="306"/>
      <c r="Z89" s="306"/>
      <c r="AA89" s="306"/>
    </row>
    <row r="90" spans="1:31" s="301" customFormat="1" ht="27.75">
      <c r="A90" s="323">
        <v>1</v>
      </c>
      <c r="B90" s="324" t="s">
        <v>1131</v>
      </c>
      <c r="C90" s="325">
        <v>21807</v>
      </c>
      <c r="D90" s="325">
        <v>13141</v>
      </c>
      <c r="E90" s="325">
        <v>156</v>
      </c>
      <c r="F90" s="326"/>
      <c r="G90" s="326"/>
      <c r="H90" s="326"/>
      <c r="I90" s="326"/>
      <c r="J90" s="326"/>
      <c r="K90" s="326"/>
      <c r="L90" s="326"/>
      <c r="M90" s="326"/>
      <c r="N90" s="326"/>
      <c r="O90" s="300"/>
      <c r="P90" s="300"/>
      <c r="Q90" s="300"/>
      <c r="R90" s="300"/>
      <c r="S90" s="300"/>
      <c r="T90" s="270"/>
      <c r="U90" s="300"/>
      <c r="V90" s="270"/>
      <c r="W90" s="270"/>
      <c r="X90" s="270"/>
      <c r="Y90" s="270"/>
      <c r="Z90" s="270"/>
      <c r="AA90" s="270"/>
      <c r="AB90" s="270"/>
      <c r="AC90" s="270"/>
      <c r="AD90" s="270"/>
      <c r="AE90" s="270"/>
    </row>
    <row r="91" spans="1:20" ht="16.5" customHeight="1" hidden="1" thickBot="1">
      <c r="A91" s="327">
        <v>2</v>
      </c>
      <c r="B91" s="305" t="s">
        <v>1132</v>
      </c>
      <c r="C91" s="299"/>
      <c r="D91" s="297"/>
      <c r="E91" s="299"/>
      <c r="F91" s="299"/>
      <c r="G91" s="299"/>
      <c r="H91" s="299"/>
      <c r="I91" s="299"/>
      <c r="J91" s="299"/>
      <c r="K91" s="299"/>
      <c r="L91" s="299"/>
      <c r="M91" s="299"/>
      <c r="N91" s="299"/>
      <c r="O91" s="300"/>
      <c r="P91" s="300"/>
      <c r="Q91" s="300"/>
      <c r="R91" s="300"/>
      <c r="T91" s="300"/>
    </row>
    <row r="92" spans="1:17" ht="13.5" hidden="1">
      <c r="A92" s="302"/>
      <c r="B92" s="303"/>
      <c r="C92" s="328"/>
      <c r="D92" s="328"/>
      <c r="E92" s="328"/>
      <c r="F92" s="299"/>
      <c r="G92" s="299"/>
      <c r="H92" s="299"/>
      <c r="I92" s="299"/>
      <c r="J92" s="299"/>
      <c r="K92" s="299"/>
      <c r="L92" s="299"/>
      <c r="M92" s="299"/>
      <c r="N92" s="299"/>
      <c r="O92" s="300"/>
      <c r="P92" s="300"/>
      <c r="Q92" s="300"/>
    </row>
    <row r="93" spans="1:17" ht="56.25" hidden="1" thickBot="1">
      <c r="A93" s="287" t="s">
        <v>1048</v>
      </c>
      <c r="B93" s="287" t="s">
        <v>1128</v>
      </c>
      <c r="C93" s="329"/>
      <c r="D93" s="289"/>
      <c r="E93" s="289"/>
      <c r="F93" s="289"/>
      <c r="G93" s="289"/>
      <c r="H93" s="289"/>
      <c r="I93" s="292"/>
      <c r="J93" s="288"/>
      <c r="K93" s="288"/>
      <c r="L93" s="288"/>
      <c r="M93" s="291"/>
      <c r="N93" s="291"/>
      <c r="O93" s="300"/>
      <c r="P93" s="300"/>
      <c r="Q93" s="300"/>
    </row>
    <row r="94" spans="1:20" ht="27.75">
      <c r="A94" s="302">
        <v>2</v>
      </c>
      <c r="B94" s="303" t="s">
        <v>1133</v>
      </c>
      <c r="C94" s="328">
        <v>83611</v>
      </c>
      <c r="D94" s="328">
        <v>16429</v>
      </c>
      <c r="E94" s="328">
        <v>1844</v>
      </c>
      <c r="F94" s="299"/>
      <c r="G94" s="330">
        <v>76</v>
      </c>
      <c r="H94" s="328">
        <v>49676</v>
      </c>
      <c r="I94" s="299"/>
      <c r="J94" s="299"/>
      <c r="K94" s="299"/>
      <c r="L94" s="299"/>
      <c r="M94" s="299"/>
      <c r="N94" s="299"/>
      <c r="O94" s="300"/>
      <c r="P94" s="300"/>
      <c r="Q94" s="300"/>
      <c r="R94" s="300"/>
      <c r="S94" s="300"/>
      <c r="T94" s="300"/>
    </row>
    <row r="95" spans="1:20" ht="27.75">
      <c r="A95" s="302">
        <v>3</v>
      </c>
      <c r="B95" s="303" t="s">
        <v>1134</v>
      </c>
      <c r="C95" s="328"/>
      <c r="D95" s="328"/>
      <c r="E95" s="328"/>
      <c r="F95" s="299">
        <f>6341+8213+1504</f>
        <v>16058</v>
      </c>
      <c r="G95" s="299"/>
      <c r="H95" s="299"/>
      <c r="I95" s="299">
        <v>33625</v>
      </c>
      <c r="J95" s="299">
        <v>49826</v>
      </c>
      <c r="K95" s="299"/>
      <c r="L95" s="299">
        <v>358</v>
      </c>
      <c r="M95" s="299"/>
      <c r="N95" s="299">
        <v>27</v>
      </c>
      <c r="O95" s="300"/>
      <c r="P95" s="300"/>
      <c r="Q95" s="300"/>
      <c r="R95" s="300"/>
      <c r="T95" s="300"/>
    </row>
    <row r="96" spans="1:20" ht="27.75">
      <c r="A96" s="331">
        <v>4</v>
      </c>
      <c r="B96" s="332" t="s">
        <v>1135</v>
      </c>
      <c r="C96" s="333"/>
      <c r="D96" s="333"/>
      <c r="E96" s="333"/>
      <c r="F96" s="334">
        <f>30000+5670</f>
        <v>35670</v>
      </c>
      <c r="G96" s="334"/>
      <c r="H96" s="334"/>
      <c r="I96" s="334"/>
      <c r="J96" s="334"/>
      <c r="K96" s="334"/>
      <c r="L96" s="334">
        <v>939</v>
      </c>
      <c r="M96" s="334"/>
      <c r="N96" s="334"/>
      <c r="O96" s="300"/>
      <c r="P96" s="300"/>
      <c r="Q96" s="300"/>
      <c r="R96" s="300"/>
      <c r="T96" s="300"/>
    </row>
    <row r="97" spans="1:19" ht="14.25" thickBot="1">
      <c r="A97" s="307"/>
      <c r="B97" s="335" t="s">
        <v>1136</v>
      </c>
      <c r="C97" s="336">
        <f>C90+C94+C95+C96</f>
        <v>105418</v>
      </c>
      <c r="D97" s="336">
        <f aca="true" t="shared" si="2" ref="D97:N97">D90+D94+D95+D96</f>
        <v>29570</v>
      </c>
      <c r="E97" s="336">
        <f t="shared" si="2"/>
        <v>2000</v>
      </c>
      <c r="F97" s="336">
        <f t="shared" si="2"/>
        <v>51728</v>
      </c>
      <c r="G97" s="336">
        <f t="shared" si="2"/>
        <v>76</v>
      </c>
      <c r="H97" s="336">
        <f t="shared" si="2"/>
        <v>49676</v>
      </c>
      <c r="I97" s="336">
        <f t="shared" si="2"/>
        <v>33625</v>
      </c>
      <c r="J97" s="336">
        <f t="shared" si="2"/>
        <v>49826</v>
      </c>
      <c r="K97" s="336">
        <f t="shared" si="2"/>
        <v>0</v>
      </c>
      <c r="L97" s="336">
        <f t="shared" si="2"/>
        <v>1297</v>
      </c>
      <c r="M97" s="336">
        <f t="shared" si="2"/>
        <v>0</v>
      </c>
      <c r="N97" s="336">
        <f t="shared" si="2"/>
        <v>27</v>
      </c>
      <c r="O97" s="300"/>
      <c r="P97" s="300"/>
      <c r="Q97" s="300"/>
      <c r="R97" s="300"/>
      <c r="S97" s="300"/>
    </row>
    <row r="98" spans="2:17" ht="13.5">
      <c r="B98" s="311"/>
      <c r="C98" s="337"/>
      <c r="D98" s="337"/>
      <c r="F98" s="16"/>
      <c r="G98" s="16"/>
      <c r="I98" s="338"/>
      <c r="J98" s="339"/>
      <c r="K98" s="339"/>
      <c r="L98" s="339"/>
      <c r="M98" s="339"/>
      <c r="N98" s="339"/>
      <c r="O98" s="339"/>
      <c r="P98" s="339"/>
      <c r="Q98" s="339"/>
    </row>
    <row r="99" spans="2:17" ht="13.5" hidden="1">
      <c r="B99" s="339"/>
      <c r="C99" s="337"/>
      <c r="D99" s="337"/>
      <c r="E99" s="339"/>
      <c r="F99" s="339"/>
      <c r="G99" s="339"/>
      <c r="H99" s="339"/>
      <c r="I99" s="339"/>
      <c r="J99" s="340"/>
      <c r="K99" s="609"/>
      <c r="L99" s="610"/>
      <c r="M99" s="610"/>
      <c r="N99" s="610"/>
      <c r="O99" s="338"/>
      <c r="P99" s="338"/>
      <c r="Q99" s="338"/>
    </row>
    <row r="100" spans="2:19" ht="13.5" hidden="1">
      <c r="B100" s="339"/>
      <c r="C100" s="339"/>
      <c r="D100" s="339"/>
      <c r="E100" s="341" t="s">
        <v>11</v>
      </c>
      <c r="G100" s="16"/>
      <c r="H100" s="339"/>
      <c r="I100" s="339"/>
      <c r="J100" s="339"/>
      <c r="K100" s="339"/>
      <c r="L100" s="339"/>
      <c r="M100" s="342"/>
      <c r="N100" s="342"/>
      <c r="O100" s="343"/>
      <c r="P100" s="343"/>
      <c r="Q100" s="343"/>
      <c r="S100" s="300"/>
    </row>
    <row r="101" spans="2:14" ht="13.5" hidden="1">
      <c r="B101" s="339"/>
      <c r="C101" s="339"/>
      <c r="D101" s="339"/>
      <c r="E101" s="339"/>
      <c r="F101" s="339"/>
      <c r="G101" s="339"/>
      <c r="H101" s="339"/>
      <c r="I101" s="338"/>
      <c r="J101" s="342"/>
      <c r="K101" s="342"/>
      <c r="L101" s="342"/>
      <c r="M101" s="16"/>
      <c r="N101" s="16"/>
    </row>
    <row r="102" spans="6:14" ht="13.5" customHeight="1" hidden="1">
      <c r="F102" s="344" t="s">
        <v>11</v>
      </c>
      <c r="I102" s="338"/>
      <c r="J102" s="339"/>
      <c r="K102" s="339"/>
      <c r="L102" s="339"/>
      <c r="M102" s="16"/>
      <c r="N102" s="16"/>
    </row>
    <row r="103" spans="9:14" ht="13.5" hidden="1">
      <c r="I103" s="338"/>
      <c r="J103" s="342"/>
      <c r="K103" s="342"/>
      <c r="L103" s="342"/>
      <c r="M103" s="16"/>
      <c r="N103" s="16"/>
    </row>
    <row r="104" spans="2:13" ht="13.5" hidden="1">
      <c r="B104" s="345"/>
      <c r="C104" s="16"/>
      <c r="D104" s="16"/>
      <c r="E104" s="16"/>
      <c r="F104" s="16"/>
      <c r="G104" s="16"/>
      <c r="H104" s="16"/>
      <c r="I104" s="346"/>
      <c r="J104" s="347"/>
      <c r="K104" s="347"/>
      <c r="L104" s="347"/>
      <c r="M104" s="16"/>
    </row>
    <row r="105" spans="2:22" ht="13.5" hidden="1">
      <c r="B105" s="348"/>
      <c r="C105" s="349" t="s">
        <v>1137</v>
      </c>
      <c r="D105" s="349"/>
      <c r="E105" s="350"/>
      <c r="F105" s="350"/>
      <c r="G105" s="350"/>
      <c r="H105" s="350"/>
      <c r="I105" s="350"/>
      <c r="J105" s="350"/>
      <c r="K105" s="351" t="s">
        <v>1138</v>
      </c>
      <c r="L105" s="352"/>
      <c r="M105" s="350"/>
      <c r="N105"/>
      <c r="O105" s="353"/>
      <c r="P105" s="353"/>
      <c r="Q105" s="353"/>
      <c r="R105" s="354"/>
      <c r="S105" s="354"/>
      <c r="T105" s="355"/>
      <c r="U105" s="355"/>
      <c r="V105" s="355"/>
    </row>
    <row r="106" spans="2:22" ht="13.5" hidden="1">
      <c r="B106" s="354"/>
      <c r="C106" s="349"/>
      <c r="D106" s="349"/>
      <c r="E106" s="352"/>
      <c r="F106" s="352"/>
      <c r="G106" s="352"/>
      <c r="H106" s="352"/>
      <c r="I106" s="352"/>
      <c r="J106" s="352" t="s">
        <v>1139</v>
      </c>
      <c r="K106" s="352"/>
      <c r="L106" s="352"/>
      <c r="M106" s="354"/>
      <c r="N106" s="354"/>
      <c r="O106" s="354"/>
      <c r="P106" s="354"/>
      <c r="Q106" s="354"/>
      <c r="R106" s="354"/>
      <c r="S106" s="611"/>
      <c r="T106" s="611"/>
      <c r="U106" s="611"/>
      <c r="V106" s="611"/>
    </row>
    <row r="107" spans="2:22" ht="13.5" customHeight="1" hidden="1">
      <c r="B107" s="354"/>
      <c r="C107" s="352"/>
      <c r="D107" s="352"/>
      <c r="E107" s="352"/>
      <c r="F107" s="612"/>
      <c r="G107" s="612"/>
      <c r="H107" s="352"/>
      <c r="I107" s="352"/>
      <c r="J107" s="352" t="s">
        <v>1140</v>
      </c>
      <c r="K107" s="352"/>
      <c r="L107" s="352"/>
      <c r="M107" s="352"/>
      <c r="N107" s="354"/>
      <c r="O107" s="354"/>
      <c r="P107" s="354"/>
      <c r="Q107" s="354"/>
      <c r="R107" s="354"/>
      <c r="S107" s="354"/>
      <c r="T107" s="354"/>
      <c r="U107" s="356"/>
      <c r="V107" s="356"/>
    </row>
    <row r="108" spans="3:12" ht="13.5" hidden="1"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3:12" ht="13.5"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</sheetData>
  <sheetProtection selectLockedCells="1" selectUnlockedCells="1"/>
  <mergeCells count="5">
    <mergeCell ref="C87:H87"/>
    <mergeCell ref="K99:N99"/>
    <mergeCell ref="S106:V106"/>
    <mergeCell ref="F107:G107"/>
    <mergeCell ref="B8:B9"/>
  </mergeCells>
  <printOptions horizontalCentered="1"/>
  <pageMargins left="0" right="0" top="0" bottom="0" header="0.5118110236220472" footer="0"/>
  <pageSetup horizontalDpi="600" verticalDpi="600" orientation="landscape" paperSize="9" scale="85" r:id="rId2"/>
  <headerFooter alignWithMargins="0"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N36"/>
  <sheetViews>
    <sheetView zoomScalePageLayoutView="0" workbookViewId="0" topLeftCell="A1">
      <selection activeCell="L16" sqref="L16"/>
    </sheetView>
  </sheetViews>
  <sheetFormatPr defaultColWidth="9.140625" defaultRowHeight="12.75"/>
  <cols>
    <col min="2" max="2" width="48.8515625" style="0" bestFit="1" customWidth="1"/>
    <col min="3" max="3" width="11.00390625" style="0" customWidth="1"/>
    <col min="4" max="4" width="11.7109375" style="0" customWidth="1"/>
    <col min="5" max="5" width="14.57421875" style="0" customWidth="1"/>
    <col min="6" max="6" width="12.421875" style="0" customWidth="1"/>
    <col min="7" max="7" width="12.140625" style="0" customWidth="1"/>
  </cols>
  <sheetData>
    <row r="1" spans="1:14" ht="12">
      <c r="A1" s="451" t="s">
        <v>1037</v>
      </c>
      <c r="B1" s="452"/>
      <c r="C1" s="436"/>
      <c r="D1" s="436"/>
      <c r="E1" s="436"/>
      <c r="F1" s="436"/>
      <c r="G1" s="436"/>
      <c r="H1" s="433"/>
      <c r="I1" s="433"/>
      <c r="J1" s="433"/>
      <c r="K1" s="433"/>
      <c r="L1" s="433"/>
      <c r="M1" s="433"/>
      <c r="N1" s="433"/>
    </row>
    <row r="2" spans="1:14" ht="12">
      <c r="A2" s="453" t="s">
        <v>1042</v>
      </c>
      <c r="B2" s="452"/>
      <c r="C2" s="436"/>
      <c r="D2" s="436"/>
      <c r="E2" s="436"/>
      <c r="F2" s="436"/>
      <c r="G2" s="436"/>
      <c r="H2" s="433"/>
      <c r="I2" s="433"/>
      <c r="J2" s="433"/>
      <c r="K2" s="433"/>
      <c r="L2" s="433"/>
      <c r="M2" s="433"/>
      <c r="N2" s="433"/>
    </row>
    <row r="3" spans="1:14" ht="12">
      <c r="A3" s="451" t="s">
        <v>0</v>
      </c>
      <c r="B3" s="455" t="s">
        <v>1370</v>
      </c>
      <c r="C3" s="436"/>
      <c r="D3" s="436"/>
      <c r="E3" s="436"/>
      <c r="F3" s="436"/>
      <c r="G3" s="436"/>
      <c r="H3" s="433"/>
      <c r="I3" s="433"/>
      <c r="J3" s="433"/>
      <c r="K3" s="433"/>
      <c r="L3" s="433"/>
      <c r="M3" s="433"/>
      <c r="N3" s="433"/>
    </row>
    <row r="4" spans="1:14" ht="12">
      <c r="A4" s="451"/>
      <c r="B4" s="454"/>
      <c r="C4" s="436"/>
      <c r="D4" s="436"/>
      <c r="E4" s="436"/>
      <c r="F4" s="436"/>
      <c r="G4" s="436"/>
      <c r="H4" s="433"/>
      <c r="I4" s="433"/>
      <c r="J4" s="433"/>
      <c r="K4" s="433"/>
      <c r="L4" s="433"/>
      <c r="M4" s="433"/>
      <c r="N4" s="433"/>
    </row>
    <row r="5" spans="1:14" ht="12.75">
      <c r="A5" s="451"/>
      <c r="B5" s="455" t="s">
        <v>1334</v>
      </c>
      <c r="C5" s="436"/>
      <c r="D5" s="436"/>
      <c r="E5" s="436"/>
      <c r="F5" s="436"/>
      <c r="G5" s="458" t="s">
        <v>1335</v>
      </c>
      <c r="H5" s="433"/>
      <c r="I5" s="433"/>
      <c r="J5" s="433"/>
      <c r="K5" s="433"/>
      <c r="L5" s="433"/>
      <c r="M5" s="433"/>
      <c r="N5" s="433"/>
    </row>
    <row r="6" spans="1:14" ht="22.5">
      <c r="A6" s="438" t="s">
        <v>1336</v>
      </c>
      <c r="B6" s="439" t="s">
        <v>1128</v>
      </c>
      <c r="C6" s="460" t="s">
        <v>1337</v>
      </c>
      <c r="D6" s="459" t="s">
        <v>1338</v>
      </c>
      <c r="E6" s="459" t="s">
        <v>1339</v>
      </c>
      <c r="F6" s="459" t="s">
        <v>1339</v>
      </c>
      <c r="G6" s="440" t="s">
        <v>1125</v>
      </c>
      <c r="H6" s="433"/>
      <c r="I6" s="433"/>
      <c r="J6" s="433"/>
      <c r="K6" s="433"/>
      <c r="L6" s="433"/>
      <c r="M6" s="433"/>
      <c r="N6" s="433"/>
    </row>
    <row r="7" spans="1:14" ht="22.5">
      <c r="A7" s="441" t="s">
        <v>1340</v>
      </c>
      <c r="B7" s="442"/>
      <c r="C7" s="459" t="s">
        <v>1341</v>
      </c>
      <c r="D7" s="459" t="s">
        <v>1342</v>
      </c>
      <c r="E7" s="459" t="s">
        <v>1343</v>
      </c>
      <c r="F7" s="459" t="s">
        <v>1344</v>
      </c>
      <c r="G7" s="440" t="s">
        <v>1039</v>
      </c>
      <c r="H7" s="433"/>
      <c r="I7" s="433"/>
      <c r="J7" s="433"/>
      <c r="K7" s="433"/>
      <c r="L7" s="433"/>
      <c r="M7" s="433"/>
      <c r="N7" s="433"/>
    </row>
    <row r="8" spans="1:14" ht="13.5" customHeight="1">
      <c r="A8" s="456">
        <v>1</v>
      </c>
      <c r="B8" s="457" t="s">
        <v>1345</v>
      </c>
      <c r="C8" s="445">
        <v>478000</v>
      </c>
      <c r="D8" s="446">
        <v>38000</v>
      </c>
      <c r="E8" s="446">
        <v>10000</v>
      </c>
      <c r="F8" s="446"/>
      <c r="G8" s="446">
        <v>526000</v>
      </c>
      <c r="H8" s="433"/>
      <c r="I8" s="433"/>
      <c r="J8" s="433"/>
      <c r="K8" s="433"/>
      <c r="L8" s="433"/>
      <c r="M8" s="433"/>
      <c r="N8" s="433"/>
    </row>
    <row r="9" spans="1:14" ht="13.5" customHeight="1">
      <c r="A9" s="443">
        <v>2</v>
      </c>
      <c r="B9" s="444" t="s">
        <v>1346</v>
      </c>
      <c r="C9" s="447">
        <v>495000</v>
      </c>
      <c r="D9" s="446">
        <v>47000</v>
      </c>
      <c r="E9" s="446"/>
      <c r="F9" s="446"/>
      <c r="G9" s="446">
        <v>542000</v>
      </c>
      <c r="H9" s="433"/>
      <c r="I9" s="433"/>
      <c r="J9" s="433"/>
      <c r="K9" s="433"/>
      <c r="L9" s="433"/>
      <c r="M9" s="433"/>
      <c r="N9" s="433"/>
    </row>
    <row r="10" spans="1:14" ht="13.5" customHeight="1">
      <c r="A10" s="443">
        <v>3</v>
      </c>
      <c r="B10" s="444" t="s">
        <v>1347</v>
      </c>
      <c r="C10" s="446">
        <v>1184000</v>
      </c>
      <c r="D10" s="446">
        <v>93000</v>
      </c>
      <c r="E10" s="446"/>
      <c r="F10" s="446"/>
      <c r="G10" s="446">
        <v>1277000</v>
      </c>
      <c r="H10" s="433"/>
      <c r="I10" s="433"/>
      <c r="J10" s="433"/>
      <c r="K10" s="433"/>
      <c r="L10" s="433"/>
      <c r="M10" s="433"/>
      <c r="N10" s="433"/>
    </row>
    <row r="11" spans="1:14" ht="13.5" customHeight="1">
      <c r="A11" s="443">
        <v>4</v>
      </c>
      <c r="B11" s="444" t="s">
        <v>1348</v>
      </c>
      <c r="C11" s="446">
        <v>640000</v>
      </c>
      <c r="D11" s="446">
        <v>47000</v>
      </c>
      <c r="E11" s="446"/>
      <c r="F11" s="446"/>
      <c r="G11" s="446">
        <v>687000</v>
      </c>
      <c r="H11" s="433"/>
      <c r="I11" s="433"/>
      <c r="J11" s="433"/>
      <c r="K11" s="433"/>
      <c r="L11" s="433"/>
      <c r="M11" s="434"/>
      <c r="N11" s="433"/>
    </row>
    <row r="12" spans="1:14" ht="13.5" customHeight="1">
      <c r="A12" s="443">
        <v>5</v>
      </c>
      <c r="B12" s="444" t="s">
        <v>1349</v>
      </c>
      <c r="C12" s="446">
        <v>658000</v>
      </c>
      <c r="D12" s="446">
        <v>65000</v>
      </c>
      <c r="E12" s="446">
        <v>6000</v>
      </c>
      <c r="F12" s="446"/>
      <c r="G12" s="446">
        <v>729000</v>
      </c>
      <c r="H12" s="433"/>
      <c r="I12" s="433"/>
      <c r="J12" s="433"/>
      <c r="K12" s="433"/>
      <c r="L12" s="433"/>
      <c r="M12" s="433"/>
      <c r="N12" s="433"/>
    </row>
    <row r="13" spans="1:14" ht="13.5" customHeight="1">
      <c r="A13" s="443">
        <v>6</v>
      </c>
      <c r="B13" s="444" t="s">
        <v>1350</v>
      </c>
      <c r="C13" s="446">
        <v>698000</v>
      </c>
      <c r="D13" s="446">
        <v>51000</v>
      </c>
      <c r="E13" s="446"/>
      <c r="F13" s="446"/>
      <c r="G13" s="446">
        <v>749000</v>
      </c>
      <c r="H13" s="433"/>
      <c r="I13" s="433"/>
      <c r="J13" s="433"/>
      <c r="K13" s="433"/>
      <c r="L13" s="433"/>
      <c r="M13" s="433"/>
      <c r="N13" s="433"/>
    </row>
    <row r="14" spans="1:14" ht="13.5" customHeight="1">
      <c r="A14" s="443">
        <v>7</v>
      </c>
      <c r="B14" s="444" t="s">
        <v>1351</v>
      </c>
      <c r="C14" s="446">
        <v>191000</v>
      </c>
      <c r="D14" s="446">
        <v>14000</v>
      </c>
      <c r="E14" s="446">
        <v>15000</v>
      </c>
      <c r="F14" s="446"/>
      <c r="G14" s="446">
        <v>220000</v>
      </c>
      <c r="H14" s="433"/>
      <c r="I14" s="433"/>
      <c r="J14" s="433"/>
      <c r="K14" s="433"/>
      <c r="L14" s="433"/>
      <c r="M14" s="433"/>
      <c r="N14" s="433"/>
    </row>
    <row r="15" spans="1:14" ht="13.5" customHeight="1">
      <c r="A15" s="443">
        <v>8</v>
      </c>
      <c r="B15" s="444" t="s">
        <v>1352</v>
      </c>
      <c r="C15" s="446">
        <v>1515000</v>
      </c>
      <c r="D15" s="446">
        <v>148000</v>
      </c>
      <c r="E15" s="446"/>
      <c r="F15" s="446"/>
      <c r="G15" s="446">
        <v>1663000</v>
      </c>
      <c r="H15" s="433"/>
      <c r="I15" s="433"/>
      <c r="J15" s="433"/>
      <c r="K15" s="433"/>
      <c r="L15" s="433"/>
      <c r="M15" s="434"/>
      <c r="N15" s="433"/>
    </row>
    <row r="16" spans="1:14" ht="13.5" customHeight="1">
      <c r="A16" s="443">
        <v>9</v>
      </c>
      <c r="B16" s="444" t="s">
        <v>1353</v>
      </c>
      <c r="C16" s="446">
        <v>287000</v>
      </c>
      <c r="D16" s="446">
        <v>33000</v>
      </c>
      <c r="E16" s="446">
        <v>10000</v>
      </c>
      <c r="F16" s="446"/>
      <c r="G16" s="446">
        <v>330000</v>
      </c>
      <c r="H16" s="433"/>
      <c r="I16" s="433"/>
      <c r="J16" s="433"/>
      <c r="K16" s="433"/>
      <c r="L16" s="433"/>
      <c r="M16" s="433"/>
      <c r="N16" s="435"/>
    </row>
    <row r="17" spans="1:13" ht="13.5" customHeight="1">
      <c r="A17" s="443">
        <v>10</v>
      </c>
      <c r="B17" s="444" t="s">
        <v>1354</v>
      </c>
      <c r="C17" s="446">
        <v>2449000</v>
      </c>
      <c r="D17" s="446">
        <v>216000</v>
      </c>
      <c r="E17" s="446">
        <v>13000</v>
      </c>
      <c r="F17" s="446"/>
      <c r="G17" s="446">
        <v>2678000</v>
      </c>
      <c r="H17" s="433"/>
      <c r="I17" s="433"/>
      <c r="J17" s="433"/>
      <c r="K17" s="433"/>
      <c r="L17" s="433"/>
      <c r="M17" s="433"/>
    </row>
    <row r="18" spans="1:13" ht="13.5" customHeight="1">
      <c r="A18" s="443">
        <v>11</v>
      </c>
      <c r="B18" s="444" t="s">
        <v>1355</v>
      </c>
      <c r="C18" s="446">
        <v>2759000</v>
      </c>
      <c r="D18" s="446">
        <v>270000</v>
      </c>
      <c r="E18" s="446"/>
      <c r="F18" s="446">
        <v>11000</v>
      </c>
      <c r="G18" s="446">
        <v>3040000</v>
      </c>
      <c r="H18" s="433"/>
      <c r="I18" s="433"/>
      <c r="J18" s="433"/>
      <c r="K18" s="433"/>
      <c r="L18" s="433"/>
      <c r="M18" s="433"/>
    </row>
    <row r="19" spans="1:13" ht="13.5" customHeight="1">
      <c r="A19" s="443">
        <v>12</v>
      </c>
      <c r="B19" s="444" t="s">
        <v>1356</v>
      </c>
      <c r="C19" s="446">
        <v>1172000</v>
      </c>
      <c r="D19" s="446">
        <v>108000</v>
      </c>
      <c r="E19" s="446">
        <v>40000</v>
      </c>
      <c r="F19" s="446"/>
      <c r="G19" s="446">
        <v>1320000</v>
      </c>
      <c r="H19" s="433"/>
      <c r="I19" s="433"/>
      <c r="J19" s="433"/>
      <c r="K19" s="433"/>
      <c r="L19" s="433"/>
      <c r="M19" s="433"/>
    </row>
    <row r="20" spans="1:13" ht="13.5" customHeight="1">
      <c r="A20" s="443">
        <v>13</v>
      </c>
      <c r="B20" s="444" t="s">
        <v>1357</v>
      </c>
      <c r="C20" s="446">
        <v>1550000</v>
      </c>
      <c r="D20" s="446">
        <v>153000</v>
      </c>
      <c r="E20" s="446">
        <v>17000</v>
      </c>
      <c r="F20" s="446">
        <v>173000</v>
      </c>
      <c r="G20" s="446">
        <v>1893000</v>
      </c>
      <c r="H20" s="433"/>
      <c r="I20" s="433"/>
      <c r="J20" s="433"/>
      <c r="K20" s="433"/>
      <c r="L20" s="433"/>
      <c r="M20" s="434"/>
    </row>
    <row r="21" spans="1:13" ht="13.5" customHeight="1">
      <c r="A21" s="443">
        <v>14</v>
      </c>
      <c r="B21" s="444" t="s">
        <v>1358</v>
      </c>
      <c r="C21" s="446">
        <v>2083000</v>
      </c>
      <c r="D21" s="446">
        <v>232000</v>
      </c>
      <c r="E21" s="446">
        <v>8000</v>
      </c>
      <c r="F21" s="446">
        <v>14000</v>
      </c>
      <c r="G21" s="446">
        <v>2337000</v>
      </c>
      <c r="H21" s="433"/>
      <c r="I21" s="433"/>
      <c r="J21" s="433"/>
      <c r="K21" s="433"/>
      <c r="L21" s="433"/>
      <c r="M21" s="433"/>
    </row>
    <row r="22" spans="1:13" ht="13.5" customHeight="1">
      <c r="A22" s="443">
        <v>15</v>
      </c>
      <c r="B22" s="444" t="s">
        <v>1359</v>
      </c>
      <c r="C22" s="446">
        <v>2084000</v>
      </c>
      <c r="D22" s="446">
        <v>204000</v>
      </c>
      <c r="E22" s="446"/>
      <c r="F22" s="446">
        <v>14000</v>
      </c>
      <c r="G22" s="446">
        <v>2302000</v>
      </c>
      <c r="H22" s="433"/>
      <c r="I22" s="433"/>
      <c r="J22" s="433"/>
      <c r="K22" s="433"/>
      <c r="L22" s="433"/>
      <c r="M22" s="433"/>
    </row>
    <row r="23" spans="1:13" ht="13.5" customHeight="1">
      <c r="A23" s="443">
        <v>16</v>
      </c>
      <c r="B23" s="444" t="s">
        <v>1360</v>
      </c>
      <c r="C23" s="446">
        <v>898000</v>
      </c>
      <c r="D23" s="446">
        <v>66000</v>
      </c>
      <c r="E23" s="446"/>
      <c r="F23" s="446"/>
      <c r="G23" s="446">
        <v>964000</v>
      </c>
      <c r="H23" s="433"/>
      <c r="I23" s="433"/>
      <c r="J23" s="433"/>
      <c r="K23" s="433"/>
      <c r="L23" s="433"/>
      <c r="M23" s="433"/>
    </row>
    <row r="24" spans="1:13" ht="13.5" customHeight="1">
      <c r="A24" s="443">
        <v>17</v>
      </c>
      <c r="B24" s="444" t="s">
        <v>1361</v>
      </c>
      <c r="C24" s="446">
        <v>506000</v>
      </c>
      <c r="D24" s="446">
        <v>55000</v>
      </c>
      <c r="E24" s="446">
        <v>8000</v>
      </c>
      <c r="F24" s="446"/>
      <c r="G24" s="446">
        <v>569000</v>
      </c>
      <c r="H24" s="433"/>
      <c r="I24" s="433"/>
      <c r="J24" s="433"/>
      <c r="K24" s="433"/>
      <c r="L24" s="433"/>
      <c r="M24" s="433"/>
    </row>
    <row r="25" spans="1:13" ht="13.5" customHeight="1">
      <c r="A25" s="443">
        <v>18</v>
      </c>
      <c r="B25" s="444" t="s">
        <v>1362</v>
      </c>
      <c r="C25" s="446">
        <v>591000</v>
      </c>
      <c r="D25" s="446">
        <v>40000</v>
      </c>
      <c r="E25" s="446"/>
      <c r="F25" s="446"/>
      <c r="G25" s="446">
        <v>631000</v>
      </c>
      <c r="H25" s="433"/>
      <c r="I25" s="433"/>
      <c r="J25" s="433"/>
      <c r="K25" s="433"/>
      <c r="L25" s="433"/>
      <c r="M25" s="433"/>
    </row>
    <row r="26" spans="1:13" ht="13.5" customHeight="1">
      <c r="A26" s="443">
        <v>19</v>
      </c>
      <c r="B26" s="444" t="s">
        <v>1363</v>
      </c>
      <c r="C26" s="446">
        <v>347000</v>
      </c>
      <c r="D26" s="446">
        <v>30000</v>
      </c>
      <c r="E26" s="446"/>
      <c r="F26" s="446"/>
      <c r="G26" s="446">
        <v>377000</v>
      </c>
      <c r="H26" s="433"/>
      <c r="I26" s="433"/>
      <c r="J26" s="433"/>
      <c r="K26" s="433"/>
      <c r="L26" s="433"/>
      <c r="M26" s="433"/>
    </row>
    <row r="27" spans="1:13" ht="13.5" customHeight="1">
      <c r="A27" s="443">
        <v>20</v>
      </c>
      <c r="B27" s="444" t="s">
        <v>1364</v>
      </c>
      <c r="C27" s="446">
        <v>1081000</v>
      </c>
      <c r="D27" s="446">
        <v>80000</v>
      </c>
      <c r="E27" s="446"/>
      <c r="F27" s="446"/>
      <c r="G27" s="446">
        <v>1161000</v>
      </c>
      <c r="H27" s="433"/>
      <c r="I27" s="433"/>
      <c r="J27" s="433"/>
      <c r="K27" s="433"/>
      <c r="L27" s="433"/>
      <c r="M27" s="433"/>
    </row>
    <row r="28" spans="1:13" ht="13.5" customHeight="1">
      <c r="A28" s="443">
        <v>21</v>
      </c>
      <c r="B28" s="444" t="s">
        <v>1365</v>
      </c>
      <c r="C28" s="446">
        <v>1529000</v>
      </c>
      <c r="D28" s="446">
        <v>112000</v>
      </c>
      <c r="E28" s="446">
        <v>6000</v>
      </c>
      <c r="F28" s="446"/>
      <c r="G28" s="446">
        <v>1647000</v>
      </c>
      <c r="H28" s="433"/>
      <c r="I28" s="433"/>
      <c r="J28" s="433"/>
      <c r="K28" s="433"/>
      <c r="L28" s="433"/>
      <c r="M28" s="433"/>
    </row>
    <row r="29" spans="1:13" ht="13.5" customHeight="1">
      <c r="A29" s="443">
        <v>22</v>
      </c>
      <c r="B29" s="444" t="s">
        <v>1366</v>
      </c>
      <c r="C29" s="446">
        <v>480000</v>
      </c>
      <c r="D29" s="446">
        <v>54000</v>
      </c>
      <c r="E29" s="446"/>
      <c r="F29" s="446"/>
      <c r="G29" s="446">
        <v>534000</v>
      </c>
      <c r="H29" s="433"/>
      <c r="I29" s="433"/>
      <c r="J29" s="433"/>
      <c r="K29" s="433"/>
      <c r="L29" s="433"/>
      <c r="M29" s="433"/>
    </row>
    <row r="30" spans="1:13" ht="13.5" customHeight="1">
      <c r="A30" s="443">
        <v>23</v>
      </c>
      <c r="B30" s="444" t="s">
        <v>1367</v>
      </c>
      <c r="C30" s="446">
        <v>173000</v>
      </c>
      <c r="D30" s="446">
        <v>13000</v>
      </c>
      <c r="E30" s="446">
        <v>6000</v>
      </c>
      <c r="F30" s="446"/>
      <c r="G30" s="446">
        <v>192000</v>
      </c>
      <c r="H30" s="433"/>
      <c r="I30" s="433"/>
      <c r="J30" s="433"/>
      <c r="K30" s="433"/>
      <c r="L30" s="433"/>
      <c r="M30" s="433"/>
    </row>
    <row r="31" spans="1:13" ht="13.5" customHeight="1">
      <c r="A31" s="448"/>
      <c r="B31" s="449" t="s">
        <v>1368</v>
      </c>
      <c r="C31" s="450">
        <v>23848000</v>
      </c>
      <c r="D31" s="450">
        <v>2169000</v>
      </c>
      <c r="E31" s="450">
        <v>139000</v>
      </c>
      <c r="F31" s="450">
        <v>212000</v>
      </c>
      <c r="G31" s="450">
        <v>26368000</v>
      </c>
      <c r="H31" s="433"/>
      <c r="I31" s="433"/>
      <c r="J31" s="433"/>
      <c r="K31" s="433"/>
      <c r="L31" s="433"/>
      <c r="M31" s="433"/>
    </row>
    <row r="32" spans="1:13" ht="31.5" customHeight="1">
      <c r="A32" s="436"/>
      <c r="B32" s="437"/>
      <c r="C32" s="436"/>
      <c r="D32" s="436"/>
      <c r="E32" s="436"/>
      <c r="F32" s="436"/>
      <c r="G32" s="436"/>
      <c r="H32" s="433"/>
      <c r="I32" s="433"/>
      <c r="J32" s="433"/>
      <c r="K32" s="433"/>
      <c r="L32" s="433"/>
      <c r="M32" s="433"/>
    </row>
    <row r="33" spans="1:7" ht="31.5" customHeight="1">
      <c r="A33" s="436"/>
      <c r="B33" s="437"/>
      <c r="C33" s="436"/>
      <c r="D33" s="436"/>
      <c r="E33" s="436"/>
      <c r="F33" s="436"/>
      <c r="G33" s="436"/>
    </row>
    <row r="34" spans="1:7" ht="31.5" customHeight="1">
      <c r="A34" s="436"/>
      <c r="B34" s="437"/>
      <c r="C34" s="436"/>
      <c r="D34" s="436"/>
      <c r="E34" s="436"/>
      <c r="F34" s="436"/>
      <c r="G34" s="436"/>
    </row>
    <row r="35" spans="1:7" ht="31.5" customHeight="1">
      <c r="A35" s="436"/>
      <c r="B35" s="437"/>
      <c r="C35" s="436"/>
      <c r="D35" s="436"/>
      <c r="E35" s="436"/>
      <c r="F35" s="436"/>
      <c r="G35" s="436"/>
    </row>
    <row r="36" spans="1:7" ht="12">
      <c r="A36" s="436"/>
      <c r="B36" s="437"/>
      <c r="C36" s="436"/>
      <c r="D36" s="436"/>
      <c r="E36" s="436"/>
      <c r="F36" s="436"/>
      <c r="G36" s="43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B1:F429"/>
  <sheetViews>
    <sheetView zoomScale="85" zoomScaleNormal="85" zoomScalePageLayoutView="0" workbookViewId="0" topLeftCell="A423">
      <selection activeCell="P17" sqref="P17"/>
    </sheetView>
  </sheetViews>
  <sheetFormatPr defaultColWidth="8.8515625" defaultRowHeight="12.75"/>
  <cols>
    <col min="1" max="1" width="3.8515625" style="0" customWidth="1"/>
    <col min="2" max="2" width="4.00390625" style="0" customWidth="1"/>
    <col min="3" max="3" width="6.140625" style="0" customWidth="1"/>
    <col min="4" max="4" width="94.00390625" style="0" customWidth="1"/>
    <col min="5" max="5" width="13.140625" style="0" customWidth="1"/>
    <col min="6" max="6" width="12.57421875" style="0" customWidth="1"/>
  </cols>
  <sheetData>
    <row r="1" spans="2:6" ht="13.5">
      <c r="B1" s="12" t="s">
        <v>1145</v>
      </c>
      <c r="C1" s="12"/>
      <c r="D1" s="13"/>
      <c r="E1" s="14"/>
      <c r="F1" s="14"/>
    </row>
    <row r="2" spans="2:6" s="15" customFormat="1" ht="15">
      <c r="B2" s="357" t="s">
        <v>1038</v>
      </c>
      <c r="C2" s="358"/>
      <c r="D2" s="358"/>
      <c r="E2" s="14"/>
      <c r="F2" s="14"/>
    </row>
    <row r="3" spans="2:6" ht="16.5" customHeight="1">
      <c r="B3" s="13" t="s">
        <v>1146</v>
      </c>
      <c r="C3" s="12"/>
      <c r="D3" s="16"/>
      <c r="E3" s="14"/>
      <c r="F3" s="14"/>
    </row>
    <row r="4" spans="2:6" ht="12">
      <c r="B4" s="17"/>
      <c r="C4" s="17"/>
      <c r="D4" s="18"/>
      <c r="E4" s="17"/>
      <c r="F4" s="17"/>
    </row>
    <row r="5" spans="2:6" ht="15">
      <c r="B5" s="636" t="s">
        <v>1147</v>
      </c>
      <c r="C5" s="636"/>
      <c r="D5" s="636"/>
      <c r="E5" s="636"/>
      <c r="F5" s="636"/>
    </row>
    <row r="6" spans="2:6" ht="15">
      <c r="B6" s="636" t="s">
        <v>1148</v>
      </c>
      <c r="C6" s="636"/>
      <c r="D6" s="636"/>
      <c r="E6" s="636"/>
      <c r="F6" s="636"/>
    </row>
    <row r="7" spans="2:6" ht="12.75">
      <c r="B7" s="17"/>
      <c r="C7" s="17"/>
      <c r="D7" s="19"/>
      <c r="E7" s="19"/>
      <c r="F7" s="359" t="s">
        <v>8</v>
      </c>
    </row>
    <row r="8" spans="2:6" s="361" customFormat="1" ht="24.75" customHeight="1">
      <c r="B8" s="637" t="s">
        <v>3</v>
      </c>
      <c r="C8" s="637"/>
      <c r="D8" s="637"/>
      <c r="E8" s="638" t="s">
        <v>4</v>
      </c>
      <c r="F8" s="360" t="s">
        <v>1039</v>
      </c>
    </row>
    <row r="9" spans="2:6" s="361" customFormat="1" ht="39" customHeight="1">
      <c r="B9" s="637"/>
      <c r="C9" s="637"/>
      <c r="D9" s="637"/>
      <c r="E9" s="638"/>
      <c r="F9" s="629" t="s">
        <v>1040</v>
      </c>
    </row>
    <row r="10" spans="2:6" s="361" customFormat="1" ht="3.75" customHeight="1" hidden="1">
      <c r="B10" s="637"/>
      <c r="C10" s="637"/>
      <c r="D10" s="637"/>
      <c r="E10" s="638"/>
      <c r="F10" s="638"/>
    </row>
    <row r="11" spans="2:6" ht="12.75">
      <c r="B11" s="362" t="s">
        <v>1149</v>
      </c>
      <c r="C11" s="363"/>
      <c r="D11" s="364"/>
      <c r="E11" s="365"/>
      <c r="F11" s="366">
        <f>F12</f>
        <v>110732</v>
      </c>
    </row>
    <row r="12" spans="2:6" ht="12.75">
      <c r="B12" s="367" t="s">
        <v>1150</v>
      </c>
      <c r="C12" s="368"/>
      <c r="D12" s="369"/>
      <c r="E12" s="370" t="s">
        <v>247</v>
      </c>
      <c r="F12" s="371">
        <f>F13</f>
        <v>110732</v>
      </c>
    </row>
    <row r="13" spans="2:6" ht="12.75">
      <c r="B13" s="367" t="s">
        <v>1151</v>
      </c>
      <c r="C13" s="372"/>
      <c r="D13" s="372"/>
      <c r="E13" s="373" t="s">
        <v>1152</v>
      </c>
      <c r="F13" s="371">
        <f>F14</f>
        <v>110732</v>
      </c>
    </row>
    <row r="14" spans="2:6" ht="12.75">
      <c r="B14" s="374"/>
      <c r="C14" s="630" t="s">
        <v>1153</v>
      </c>
      <c r="D14" s="631"/>
      <c r="E14" s="375" t="s">
        <v>1154</v>
      </c>
      <c r="F14" s="371">
        <f>F15</f>
        <v>110732</v>
      </c>
    </row>
    <row r="15" spans="2:6" ht="12">
      <c r="B15" s="376"/>
      <c r="C15" s="355"/>
      <c r="D15" s="372" t="s">
        <v>1155</v>
      </c>
      <c r="E15" s="375" t="s">
        <v>1156</v>
      </c>
      <c r="F15" s="371">
        <v>110732</v>
      </c>
    </row>
    <row r="16" spans="2:6" ht="24.75">
      <c r="B16" s="374"/>
      <c r="C16" s="376"/>
      <c r="D16" s="372" t="s">
        <v>1157</v>
      </c>
      <c r="E16" s="375" t="s">
        <v>1158</v>
      </c>
      <c r="F16" s="371"/>
    </row>
    <row r="17" spans="2:6" ht="26.25" customHeight="1">
      <c r="B17" s="374"/>
      <c r="C17" s="376"/>
      <c r="D17" s="372" t="s">
        <v>1159</v>
      </c>
      <c r="E17" s="375" t="s">
        <v>1160</v>
      </c>
      <c r="F17" s="371"/>
    </row>
    <row r="18" spans="2:6" ht="12.75">
      <c r="B18" s="374"/>
      <c r="C18" s="376"/>
      <c r="D18" s="372" t="s">
        <v>1161</v>
      </c>
      <c r="E18" s="375" t="s">
        <v>1162</v>
      </c>
      <c r="F18" s="371"/>
    </row>
    <row r="19" spans="2:6" ht="12.75">
      <c r="B19" s="374"/>
      <c r="C19" s="376"/>
      <c r="D19" s="372" t="s">
        <v>1163</v>
      </c>
      <c r="E19" s="375" t="s">
        <v>1164</v>
      </c>
      <c r="F19" s="371"/>
    </row>
    <row r="20" spans="2:6" ht="12.75">
      <c r="B20" s="374"/>
      <c r="C20" s="376"/>
      <c r="D20" s="372" t="s">
        <v>1165</v>
      </c>
      <c r="E20" s="375" t="s">
        <v>1166</v>
      </c>
      <c r="F20" s="371"/>
    </row>
    <row r="21" spans="2:6" ht="24.75">
      <c r="B21" s="374"/>
      <c r="C21" s="376"/>
      <c r="D21" s="372" t="s">
        <v>1167</v>
      </c>
      <c r="E21" s="375" t="s">
        <v>1168</v>
      </c>
      <c r="F21" s="371"/>
    </row>
    <row r="22" spans="2:6" ht="24.75">
      <c r="B22" s="374"/>
      <c r="C22" s="376"/>
      <c r="D22" s="372" t="s">
        <v>1169</v>
      </c>
      <c r="E22" s="375" t="s">
        <v>1170</v>
      </c>
      <c r="F22" s="371"/>
    </row>
    <row r="23" spans="2:6" ht="24.75">
      <c r="B23" s="374"/>
      <c r="C23" s="376"/>
      <c r="D23" s="372" t="s">
        <v>1171</v>
      </c>
      <c r="E23" s="375" t="s">
        <v>1172</v>
      </c>
      <c r="F23" s="371"/>
    </row>
    <row r="24" spans="2:6" ht="25.5" customHeight="1">
      <c r="B24" s="632" t="s">
        <v>1173</v>
      </c>
      <c r="C24" s="633"/>
      <c r="D24" s="634"/>
      <c r="E24" s="377"/>
      <c r="F24" s="378">
        <f>F43+F119</f>
        <v>110732</v>
      </c>
    </row>
    <row r="25" spans="2:6" ht="15" customHeight="1">
      <c r="B25" s="635" t="s">
        <v>1174</v>
      </c>
      <c r="C25" s="635"/>
      <c r="D25" s="635"/>
      <c r="E25" s="379">
        <v>50.07</v>
      </c>
      <c r="F25" s="380"/>
    </row>
    <row r="26" spans="2:6" ht="12.75">
      <c r="B26" s="381" t="s">
        <v>1175</v>
      </c>
      <c r="C26" s="382"/>
      <c r="D26" s="383"/>
      <c r="E26" s="384" t="s">
        <v>1176</v>
      </c>
      <c r="F26" s="380"/>
    </row>
    <row r="27" spans="2:6" ht="12.75">
      <c r="B27" s="385" t="s">
        <v>644</v>
      </c>
      <c r="C27" s="382"/>
      <c r="D27" s="386"/>
      <c r="E27" s="384"/>
      <c r="F27" s="380"/>
    </row>
    <row r="28" spans="2:6" ht="12">
      <c r="B28" s="382"/>
      <c r="C28" s="387" t="s">
        <v>1177</v>
      </c>
      <c r="D28" s="386"/>
      <c r="E28" s="384" t="s">
        <v>1178</v>
      </c>
      <c r="F28" s="380"/>
    </row>
    <row r="29" spans="2:6" s="361" customFormat="1" ht="14.25" customHeight="1">
      <c r="B29" s="388"/>
      <c r="C29" s="389"/>
      <c r="D29" s="389" t="s">
        <v>647</v>
      </c>
      <c r="E29" s="384" t="s">
        <v>1179</v>
      </c>
      <c r="F29" s="390"/>
    </row>
    <row r="30" spans="2:6" s="361" customFormat="1" ht="14.25" customHeight="1">
      <c r="B30" s="391" t="s">
        <v>1180</v>
      </c>
      <c r="C30" s="391"/>
      <c r="D30" s="388"/>
      <c r="E30" s="392" t="s">
        <v>1181</v>
      </c>
      <c r="F30" s="390"/>
    </row>
    <row r="31" spans="2:6" s="361" customFormat="1" ht="18" customHeight="1">
      <c r="B31" s="393"/>
      <c r="C31" s="394" t="s">
        <v>657</v>
      </c>
      <c r="D31" s="388"/>
      <c r="E31" s="384" t="s">
        <v>1182</v>
      </c>
      <c r="F31" s="390"/>
    </row>
    <row r="32" spans="2:6" s="361" customFormat="1" ht="14.25" customHeight="1">
      <c r="B32" s="388"/>
      <c r="C32" s="389" t="s">
        <v>659</v>
      </c>
      <c r="D32" s="395"/>
      <c r="E32" s="384" t="s">
        <v>1183</v>
      </c>
      <c r="F32" s="390"/>
    </row>
    <row r="33" spans="2:6" s="361" customFormat="1" ht="17.25" customHeight="1">
      <c r="B33" s="626" t="s">
        <v>1184</v>
      </c>
      <c r="C33" s="626"/>
      <c r="D33" s="626"/>
      <c r="E33" s="392">
        <v>59.07</v>
      </c>
      <c r="F33" s="390"/>
    </row>
    <row r="34" spans="2:6" s="361" customFormat="1" ht="12.75" customHeight="1">
      <c r="B34" s="393" t="s">
        <v>1185</v>
      </c>
      <c r="C34" s="388"/>
      <c r="D34" s="393"/>
      <c r="E34" s="392">
        <v>60.07</v>
      </c>
      <c r="F34" s="390"/>
    </row>
    <row r="35" spans="2:6" s="361" customFormat="1" ht="18" customHeight="1">
      <c r="B35" s="384" t="s">
        <v>644</v>
      </c>
      <c r="C35" s="384"/>
      <c r="D35" s="384"/>
      <c r="E35" s="384"/>
      <c r="F35" s="390"/>
    </row>
    <row r="36" spans="2:6" s="361" customFormat="1" ht="12" customHeight="1">
      <c r="B36" s="388"/>
      <c r="C36" s="389" t="s">
        <v>675</v>
      </c>
      <c r="D36" s="388"/>
      <c r="E36" s="384" t="s">
        <v>1186</v>
      </c>
      <c r="F36" s="390"/>
    </row>
    <row r="37" spans="2:6" s="361" customFormat="1" ht="10.5" customHeight="1">
      <c r="B37" s="626" t="s">
        <v>1187</v>
      </c>
      <c r="C37" s="626"/>
      <c r="D37" s="626"/>
      <c r="E37" s="392">
        <v>61.07</v>
      </c>
      <c r="F37" s="390"/>
    </row>
    <row r="38" spans="2:6" s="361" customFormat="1" ht="14.25" customHeight="1">
      <c r="B38" s="384" t="s">
        <v>644</v>
      </c>
      <c r="C38" s="384"/>
      <c r="D38" s="384"/>
      <c r="E38" s="384"/>
      <c r="F38" s="390"/>
    </row>
    <row r="39" spans="2:6" s="361" customFormat="1" ht="15.75" customHeight="1">
      <c r="B39" s="388"/>
      <c r="C39" s="395" t="s">
        <v>1188</v>
      </c>
      <c r="D39" s="388"/>
      <c r="E39" s="384" t="s">
        <v>1189</v>
      </c>
      <c r="F39" s="390"/>
    </row>
    <row r="40" spans="2:6" s="361" customFormat="1" ht="14.25" customHeight="1">
      <c r="B40" s="388"/>
      <c r="C40" s="395"/>
      <c r="D40" s="389" t="s">
        <v>681</v>
      </c>
      <c r="E40" s="384" t="s">
        <v>1190</v>
      </c>
      <c r="F40" s="390"/>
    </row>
    <row r="41" spans="2:6" s="361" customFormat="1" ht="18" customHeight="1">
      <c r="B41" s="388"/>
      <c r="C41" s="395" t="s">
        <v>683</v>
      </c>
      <c r="D41" s="388"/>
      <c r="E41" s="384" t="s">
        <v>1191</v>
      </c>
      <c r="F41" s="390"/>
    </row>
    <row r="42" spans="2:6" s="361" customFormat="1" ht="18" customHeight="1">
      <c r="B42" s="388"/>
      <c r="C42" s="395" t="s">
        <v>685</v>
      </c>
      <c r="D42" s="388"/>
      <c r="E42" s="384" t="s">
        <v>1192</v>
      </c>
      <c r="F42" s="390"/>
    </row>
    <row r="43" spans="2:6" s="397" customFormat="1" ht="15" customHeight="1">
      <c r="B43" s="627" t="s">
        <v>1193</v>
      </c>
      <c r="C43" s="627"/>
      <c r="D43" s="627"/>
      <c r="E43" s="396" t="s">
        <v>1194</v>
      </c>
      <c r="F43" s="380">
        <f>F44+F61+F69+F86</f>
        <v>28523</v>
      </c>
    </row>
    <row r="44" spans="2:6" ht="21.75" customHeight="1">
      <c r="B44" s="627" t="s">
        <v>1195</v>
      </c>
      <c r="C44" s="627"/>
      <c r="D44" s="627"/>
      <c r="E44" s="384" t="s">
        <v>1196</v>
      </c>
      <c r="F44" s="380">
        <f>F46+F49</f>
        <v>19005</v>
      </c>
    </row>
    <row r="45" spans="2:6" ht="12.75">
      <c r="B45" s="385" t="s">
        <v>644</v>
      </c>
      <c r="C45" s="382"/>
      <c r="D45" s="386"/>
      <c r="E45" s="384"/>
      <c r="F45" s="380"/>
    </row>
    <row r="46" spans="2:6" ht="12.75">
      <c r="B46" s="385"/>
      <c r="C46" s="398" t="s">
        <v>1197</v>
      </c>
      <c r="D46" s="399"/>
      <c r="E46" s="400" t="s">
        <v>1198</v>
      </c>
      <c r="F46" s="380">
        <f>F47+F48</f>
        <v>6837</v>
      </c>
    </row>
    <row r="47" spans="2:6" ht="12.75">
      <c r="B47" s="385"/>
      <c r="C47" s="398"/>
      <c r="D47" s="398" t="s">
        <v>693</v>
      </c>
      <c r="E47" s="400" t="s">
        <v>1199</v>
      </c>
      <c r="F47" s="380">
        <f>659+308+119+1918+2158+1675</f>
        <v>6837</v>
      </c>
    </row>
    <row r="48" spans="2:6" ht="12.75">
      <c r="B48" s="385"/>
      <c r="C48" s="398"/>
      <c r="D48" s="398" t="s">
        <v>695</v>
      </c>
      <c r="E48" s="400" t="s">
        <v>1200</v>
      </c>
      <c r="F48" s="380"/>
    </row>
    <row r="49" spans="2:6" ht="11.25" customHeight="1">
      <c r="B49" s="385"/>
      <c r="C49" s="628" t="s">
        <v>1201</v>
      </c>
      <c r="D49" s="628"/>
      <c r="E49" s="400" t="s">
        <v>1202</v>
      </c>
      <c r="F49" s="380">
        <f>F50+F51</f>
        <v>12168</v>
      </c>
    </row>
    <row r="50" spans="2:6" ht="12.75">
      <c r="B50" s="385"/>
      <c r="C50" s="398"/>
      <c r="D50" s="398" t="s">
        <v>699</v>
      </c>
      <c r="E50" s="400" t="s">
        <v>1203</v>
      </c>
      <c r="F50" s="380">
        <f>423+214+602+255+256</f>
        <v>1750</v>
      </c>
    </row>
    <row r="51" spans="2:6" ht="12.75">
      <c r="B51" s="385"/>
      <c r="C51" s="398"/>
      <c r="D51" s="398" t="s">
        <v>701</v>
      </c>
      <c r="E51" s="400" t="s">
        <v>1204</v>
      </c>
      <c r="F51" s="380">
        <f>378+1518+2160+2167+602+404+406+2074+110+151+448</f>
        <v>10418</v>
      </c>
    </row>
    <row r="52" spans="2:6" ht="12.75">
      <c r="B52" s="385"/>
      <c r="C52" s="398"/>
      <c r="D52" s="401" t="s">
        <v>703</v>
      </c>
      <c r="E52" s="400" t="s">
        <v>1205</v>
      </c>
      <c r="F52" s="380"/>
    </row>
    <row r="53" spans="2:6" ht="12.75">
      <c r="B53" s="385"/>
      <c r="C53" s="398" t="s">
        <v>1206</v>
      </c>
      <c r="D53" s="401"/>
      <c r="E53" s="400" t="s">
        <v>1207</v>
      </c>
      <c r="F53" s="380"/>
    </row>
    <row r="54" spans="2:6" ht="12.75">
      <c r="B54" s="385"/>
      <c r="C54" s="398" t="s">
        <v>1208</v>
      </c>
      <c r="D54" s="399"/>
      <c r="E54" s="400" t="s">
        <v>1209</v>
      </c>
      <c r="F54" s="380"/>
    </row>
    <row r="55" spans="2:6" ht="12.75">
      <c r="B55" s="385"/>
      <c r="C55" s="398"/>
      <c r="D55" s="398" t="s">
        <v>709</v>
      </c>
      <c r="E55" s="400" t="s">
        <v>1210</v>
      </c>
      <c r="F55" s="380"/>
    </row>
    <row r="56" spans="2:6" s="361" customFormat="1" ht="15.75" customHeight="1">
      <c r="B56" s="388"/>
      <c r="C56" s="389" t="s">
        <v>1211</v>
      </c>
      <c r="D56" s="389"/>
      <c r="E56" s="384" t="s">
        <v>1212</v>
      </c>
      <c r="F56" s="390"/>
    </row>
    <row r="57" spans="2:6" s="361" customFormat="1" ht="15" customHeight="1">
      <c r="B57" s="388"/>
      <c r="C57" s="389"/>
      <c r="D57" s="389" t="s">
        <v>713</v>
      </c>
      <c r="E57" s="384" t="s">
        <v>1213</v>
      </c>
      <c r="F57" s="390"/>
    </row>
    <row r="58" spans="2:6" s="361" customFormat="1" ht="14.25" customHeight="1">
      <c r="B58" s="388"/>
      <c r="C58" s="389"/>
      <c r="D58" s="389" t="s">
        <v>715</v>
      </c>
      <c r="E58" s="384" t="s">
        <v>1214</v>
      </c>
      <c r="F58" s="390"/>
    </row>
    <row r="59" spans="2:6" s="361" customFormat="1" ht="14.25" customHeight="1">
      <c r="B59" s="388"/>
      <c r="C59" s="389" t="s">
        <v>1215</v>
      </c>
      <c r="D59" s="389"/>
      <c r="E59" s="384" t="s">
        <v>1216</v>
      </c>
      <c r="F59" s="390"/>
    </row>
    <row r="60" spans="2:6" ht="12.75">
      <c r="B60" s="385"/>
      <c r="C60" s="401" t="s">
        <v>723</v>
      </c>
      <c r="D60" s="401"/>
      <c r="E60" s="400" t="s">
        <v>1217</v>
      </c>
      <c r="F60" s="380"/>
    </row>
    <row r="61" spans="2:6" ht="12.75">
      <c r="B61" s="402" t="s">
        <v>1218</v>
      </c>
      <c r="C61" s="401"/>
      <c r="D61" s="401"/>
      <c r="E61" s="400" t="s">
        <v>1219</v>
      </c>
      <c r="F61" s="380">
        <f>F63</f>
        <v>3563</v>
      </c>
    </row>
    <row r="62" spans="2:6" ht="12.75">
      <c r="B62" s="385" t="s">
        <v>644</v>
      </c>
      <c r="C62" s="401"/>
      <c r="D62" s="401"/>
      <c r="E62" s="400"/>
      <c r="F62" s="380"/>
    </row>
    <row r="63" spans="2:6" ht="15" customHeight="1">
      <c r="B63" s="385"/>
      <c r="C63" s="628" t="s">
        <v>1220</v>
      </c>
      <c r="D63" s="628"/>
      <c r="E63" s="400" t="s">
        <v>1221</v>
      </c>
      <c r="F63" s="380">
        <f>F64</f>
        <v>3563</v>
      </c>
    </row>
    <row r="64" spans="2:6" ht="12.75">
      <c r="B64" s="385"/>
      <c r="C64" s="401"/>
      <c r="D64" s="401" t="s">
        <v>729</v>
      </c>
      <c r="E64" s="400" t="s">
        <v>1222</v>
      </c>
      <c r="F64" s="380">
        <v>3563</v>
      </c>
    </row>
    <row r="65" spans="2:6" s="361" customFormat="1" ht="12" customHeight="1">
      <c r="B65" s="394"/>
      <c r="C65" s="394"/>
      <c r="D65" s="394" t="s">
        <v>731</v>
      </c>
      <c r="E65" s="384" t="s">
        <v>1223</v>
      </c>
      <c r="F65" s="390"/>
    </row>
    <row r="66" spans="2:6" s="361" customFormat="1" ht="12.75" customHeight="1">
      <c r="B66" s="394"/>
      <c r="C66" s="394" t="s">
        <v>733</v>
      </c>
      <c r="D66" s="394"/>
      <c r="E66" s="384" t="s">
        <v>1224</v>
      </c>
      <c r="F66" s="390"/>
    </row>
    <row r="67" spans="2:6" ht="12.75">
      <c r="B67" s="385"/>
      <c r="C67" s="401" t="s">
        <v>1225</v>
      </c>
      <c r="D67" s="401"/>
      <c r="E67" s="400" t="s">
        <v>1226</v>
      </c>
      <c r="F67" s="380"/>
    </row>
    <row r="68" spans="2:6" ht="12.75">
      <c r="B68" s="385"/>
      <c r="C68" s="401"/>
      <c r="D68" s="401" t="s">
        <v>737</v>
      </c>
      <c r="E68" s="400" t="s">
        <v>1227</v>
      </c>
      <c r="F68" s="380"/>
    </row>
    <row r="69" spans="2:6" ht="15.75" customHeight="1">
      <c r="B69" s="620" t="s">
        <v>1228</v>
      </c>
      <c r="C69" s="620"/>
      <c r="D69" s="620"/>
      <c r="E69" s="403" t="s">
        <v>1229</v>
      </c>
      <c r="F69" s="380">
        <f>F71</f>
        <v>5955</v>
      </c>
    </row>
    <row r="70" spans="2:6" ht="12.75">
      <c r="B70" s="404" t="s">
        <v>644</v>
      </c>
      <c r="C70" s="405"/>
      <c r="D70" s="406"/>
      <c r="E70" s="375"/>
      <c r="F70" s="380"/>
    </row>
    <row r="71" spans="2:6" ht="14.25" customHeight="1">
      <c r="B71" s="404"/>
      <c r="C71" s="618" t="s">
        <v>1230</v>
      </c>
      <c r="D71" s="618"/>
      <c r="E71" s="375" t="s">
        <v>1231</v>
      </c>
      <c r="F71" s="380">
        <f>F74</f>
        <v>5955</v>
      </c>
    </row>
    <row r="72" spans="2:6" ht="12.75">
      <c r="B72" s="404"/>
      <c r="C72" s="405"/>
      <c r="D72" s="406" t="s">
        <v>743</v>
      </c>
      <c r="E72" s="375" t="s">
        <v>1232</v>
      </c>
      <c r="F72" s="380"/>
    </row>
    <row r="73" spans="2:6" ht="12.75">
      <c r="B73" s="404"/>
      <c r="C73" s="405"/>
      <c r="D73" s="406" t="s">
        <v>745</v>
      </c>
      <c r="E73" s="375" t="s">
        <v>1233</v>
      </c>
      <c r="F73" s="380"/>
    </row>
    <row r="74" spans="2:6" ht="12.75">
      <c r="B74" s="404"/>
      <c r="C74" s="405"/>
      <c r="D74" s="406" t="s">
        <v>747</v>
      </c>
      <c r="E74" s="375" t="s">
        <v>1234</v>
      </c>
      <c r="F74" s="380">
        <v>5955</v>
      </c>
    </row>
    <row r="75" spans="2:6" ht="12.75">
      <c r="B75" s="404"/>
      <c r="C75" s="405"/>
      <c r="D75" s="406" t="s">
        <v>749</v>
      </c>
      <c r="E75" s="375" t="s">
        <v>1235</v>
      </c>
      <c r="F75" s="380"/>
    </row>
    <row r="76" spans="2:6" ht="12.75">
      <c r="B76" s="404"/>
      <c r="C76" s="405"/>
      <c r="D76" s="406" t="s">
        <v>751</v>
      </c>
      <c r="E76" s="375" t="s">
        <v>1236</v>
      </c>
      <c r="F76" s="380"/>
    </row>
    <row r="77" spans="2:6" ht="12.75">
      <c r="B77" s="404"/>
      <c r="C77" s="405"/>
      <c r="D77" s="406" t="s">
        <v>753</v>
      </c>
      <c r="E77" s="375" t="s">
        <v>1237</v>
      </c>
      <c r="F77" s="380"/>
    </row>
    <row r="78" spans="2:6" ht="13.5" customHeight="1">
      <c r="B78" s="404"/>
      <c r="C78" s="405"/>
      <c r="D78" s="407" t="s">
        <v>984</v>
      </c>
      <c r="E78" s="375" t="s">
        <v>1238</v>
      </c>
      <c r="F78" s="380"/>
    </row>
    <row r="79" spans="2:6" ht="12.75">
      <c r="B79" s="404"/>
      <c r="C79" s="405"/>
      <c r="D79" s="406" t="s">
        <v>757</v>
      </c>
      <c r="E79" s="375" t="s">
        <v>1239</v>
      </c>
      <c r="F79" s="380"/>
    </row>
    <row r="80" spans="2:6" ht="12.75">
      <c r="B80" s="404"/>
      <c r="C80" s="405"/>
      <c r="D80" s="406" t="s">
        <v>759</v>
      </c>
      <c r="E80" s="375" t="s">
        <v>1240</v>
      </c>
      <c r="F80" s="380"/>
    </row>
    <row r="81" spans="2:6" s="361" customFormat="1" ht="18" customHeight="1">
      <c r="B81" s="376"/>
      <c r="C81" s="614" t="s">
        <v>1241</v>
      </c>
      <c r="D81" s="614"/>
      <c r="E81" s="375" t="s">
        <v>1242</v>
      </c>
      <c r="F81" s="390"/>
    </row>
    <row r="82" spans="2:6" s="361" customFormat="1" ht="12.75" customHeight="1">
      <c r="B82" s="376"/>
      <c r="C82" s="408"/>
      <c r="D82" s="376" t="s">
        <v>763</v>
      </c>
      <c r="E82" s="408" t="s">
        <v>1243</v>
      </c>
      <c r="F82" s="390"/>
    </row>
    <row r="83" spans="2:6" s="361" customFormat="1" ht="12" customHeight="1">
      <c r="B83" s="376"/>
      <c r="C83" s="408"/>
      <c r="D83" s="376" t="s">
        <v>765</v>
      </c>
      <c r="E83" s="408" t="s">
        <v>1244</v>
      </c>
      <c r="F83" s="390"/>
    </row>
    <row r="84" spans="2:6" s="361" customFormat="1" ht="15" customHeight="1">
      <c r="B84" s="376"/>
      <c r="C84" s="408"/>
      <c r="D84" s="409" t="s">
        <v>767</v>
      </c>
      <c r="E84" s="408" t="s">
        <v>1245</v>
      </c>
      <c r="F84" s="390"/>
    </row>
    <row r="85" spans="2:6" ht="12.75">
      <c r="B85" s="405"/>
      <c r="C85" s="410" t="s">
        <v>771</v>
      </c>
      <c r="D85" s="411"/>
      <c r="E85" s="403" t="s">
        <v>1246</v>
      </c>
      <c r="F85" s="380"/>
    </row>
    <row r="86" spans="2:6" ht="18" customHeight="1">
      <c r="B86" s="619" t="s">
        <v>1247</v>
      </c>
      <c r="C86" s="619"/>
      <c r="D86" s="619"/>
      <c r="E86" s="412" t="s">
        <v>1248</v>
      </c>
      <c r="F86" s="380"/>
    </row>
    <row r="87" spans="2:6" ht="12.75">
      <c r="B87" s="404" t="s">
        <v>644</v>
      </c>
      <c r="C87" s="405"/>
      <c r="D87" s="406"/>
      <c r="E87" s="412"/>
      <c r="F87" s="380"/>
    </row>
    <row r="88" spans="2:6" ht="12">
      <c r="B88" s="405"/>
      <c r="C88" s="405" t="s">
        <v>775</v>
      </c>
      <c r="D88" s="413"/>
      <c r="E88" s="412" t="s">
        <v>1249</v>
      </c>
      <c r="F88" s="380"/>
    </row>
    <row r="89" spans="2:6" ht="12">
      <c r="B89" s="405"/>
      <c r="C89" s="405" t="s">
        <v>1250</v>
      </c>
      <c r="D89" s="413"/>
      <c r="E89" s="412" t="s">
        <v>1251</v>
      </c>
      <c r="F89" s="380"/>
    </row>
    <row r="90" spans="2:6" ht="12">
      <c r="B90" s="405"/>
      <c r="C90" s="405"/>
      <c r="D90" s="413" t="s">
        <v>779</v>
      </c>
      <c r="E90" s="412" t="s">
        <v>1252</v>
      </c>
      <c r="F90" s="380"/>
    </row>
    <row r="91" spans="2:6" ht="12">
      <c r="B91" s="405"/>
      <c r="C91" s="405" t="s">
        <v>781</v>
      </c>
      <c r="D91" s="413"/>
      <c r="E91" s="412" t="s">
        <v>1253</v>
      </c>
      <c r="F91" s="380"/>
    </row>
    <row r="92" spans="2:6" s="417" customFormat="1" ht="12" customHeight="1">
      <c r="B92" s="414"/>
      <c r="C92" s="414" t="s">
        <v>985</v>
      </c>
      <c r="D92" s="414"/>
      <c r="E92" s="415" t="s">
        <v>1254</v>
      </c>
      <c r="F92" s="416"/>
    </row>
    <row r="93" spans="2:6" s="361" customFormat="1" ht="18" customHeight="1">
      <c r="B93" s="376"/>
      <c r="C93" s="376" t="s">
        <v>785</v>
      </c>
      <c r="D93" s="376"/>
      <c r="E93" s="375" t="s">
        <v>1255</v>
      </c>
      <c r="F93" s="390"/>
    </row>
    <row r="94" spans="2:6" ht="12">
      <c r="B94" s="405"/>
      <c r="C94" s="405" t="s">
        <v>1256</v>
      </c>
      <c r="D94" s="413"/>
      <c r="E94" s="412" t="s">
        <v>1257</v>
      </c>
      <c r="F94" s="380"/>
    </row>
    <row r="95" spans="2:6" ht="12">
      <c r="B95" s="405"/>
      <c r="C95" s="405"/>
      <c r="D95" s="406" t="s">
        <v>791</v>
      </c>
      <c r="E95" s="412" t="s">
        <v>1258</v>
      </c>
      <c r="F95" s="380"/>
    </row>
    <row r="96" spans="2:6" ht="12">
      <c r="B96" s="405"/>
      <c r="C96" s="405"/>
      <c r="D96" s="406" t="s">
        <v>986</v>
      </c>
      <c r="E96" s="412" t="s">
        <v>1259</v>
      </c>
      <c r="F96" s="380"/>
    </row>
    <row r="97" spans="2:6" s="361" customFormat="1" ht="18" customHeight="1">
      <c r="B97" s="418"/>
      <c r="C97" s="408" t="s">
        <v>1260</v>
      </c>
      <c r="D97" s="376"/>
      <c r="E97" s="375" t="s">
        <v>1261</v>
      </c>
      <c r="F97" s="390"/>
    </row>
    <row r="98" spans="2:6" s="361" customFormat="1" ht="15" customHeight="1">
      <c r="B98" s="418"/>
      <c r="C98" s="408"/>
      <c r="D98" s="376" t="s">
        <v>795</v>
      </c>
      <c r="E98" s="375" t="s">
        <v>1262</v>
      </c>
      <c r="F98" s="390"/>
    </row>
    <row r="99" spans="2:6" ht="12.75" customHeight="1">
      <c r="B99" s="620" t="s">
        <v>1263</v>
      </c>
      <c r="C99" s="620"/>
      <c r="D99" s="620"/>
      <c r="E99" s="412"/>
      <c r="F99" s="380"/>
    </row>
    <row r="100" spans="2:6" ht="15.75" customHeight="1">
      <c r="B100" s="621" t="s">
        <v>1264</v>
      </c>
      <c r="C100" s="621"/>
      <c r="D100" s="621"/>
      <c r="E100" s="375" t="s">
        <v>1265</v>
      </c>
      <c r="F100" s="380"/>
    </row>
    <row r="101" spans="2:6" ht="12.75">
      <c r="B101" s="404" t="s">
        <v>644</v>
      </c>
      <c r="C101" s="405"/>
      <c r="D101" s="406"/>
      <c r="E101" s="375"/>
      <c r="F101" s="380"/>
    </row>
    <row r="102" spans="2:6" ht="12.75">
      <c r="B102" s="404"/>
      <c r="C102" s="622" t="s">
        <v>1266</v>
      </c>
      <c r="D102" s="622"/>
      <c r="E102" s="403" t="s">
        <v>1267</v>
      </c>
      <c r="F102" s="380"/>
    </row>
    <row r="103" spans="2:6" ht="12.75">
      <c r="B103" s="404"/>
      <c r="C103" s="410"/>
      <c r="D103" s="419" t="s">
        <v>802</v>
      </c>
      <c r="E103" s="403" t="s">
        <v>1268</v>
      </c>
      <c r="F103" s="380"/>
    </row>
    <row r="104" spans="2:6" ht="12.75">
      <c r="B104" s="404"/>
      <c r="C104" s="410"/>
      <c r="D104" s="420" t="s">
        <v>804</v>
      </c>
      <c r="E104" s="403" t="s">
        <v>1269</v>
      </c>
      <c r="F104" s="380"/>
    </row>
    <row r="105" spans="2:6" ht="15.75" customHeight="1">
      <c r="B105" s="404"/>
      <c r="C105" s="614" t="s">
        <v>1270</v>
      </c>
      <c r="D105" s="614"/>
      <c r="E105" s="403" t="s">
        <v>1271</v>
      </c>
      <c r="F105" s="380"/>
    </row>
    <row r="106" spans="2:6" ht="12.75">
      <c r="B106" s="404"/>
      <c r="C106" s="419"/>
      <c r="D106" s="410" t="s">
        <v>808</v>
      </c>
      <c r="E106" s="403" t="s">
        <v>1272</v>
      </c>
      <c r="F106" s="380"/>
    </row>
    <row r="107" spans="2:6" ht="12.75">
      <c r="B107" s="404"/>
      <c r="C107" s="419"/>
      <c r="D107" s="410" t="s">
        <v>810</v>
      </c>
      <c r="E107" s="403" t="s">
        <v>1273</v>
      </c>
      <c r="F107" s="380"/>
    </row>
    <row r="108" spans="2:6" ht="12.75">
      <c r="B108" s="404"/>
      <c r="C108" s="410" t="s">
        <v>812</v>
      </c>
      <c r="D108" s="410"/>
      <c r="E108" s="403" t="s">
        <v>1274</v>
      </c>
      <c r="F108" s="380"/>
    </row>
    <row r="109" spans="2:6" ht="12.75">
      <c r="B109" s="404"/>
      <c r="C109" s="410" t="s">
        <v>814</v>
      </c>
      <c r="D109" s="410"/>
      <c r="E109" s="403" t="s">
        <v>1275</v>
      </c>
      <c r="F109" s="380"/>
    </row>
    <row r="110" spans="2:6" ht="16.5" customHeight="1">
      <c r="B110" s="404"/>
      <c r="C110" s="614" t="s">
        <v>816</v>
      </c>
      <c r="D110" s="614"/>
      <c r="E110" s="403" t="s">
        <v>1276</v>
      </c>
      <c r="F110" s="380"/>
    </row>
    <row r="111" spans="2:6" ht="18" customHeight="1">
      <c r="B111" s="421" t="s">
        <v>1277</v>
      </c>
      <c r="C111" s="405"/>
      <c r="D111" s="422"/>
      <c r="E111" s="375" t="s">
        <v>1278</v>
      </c>
      <c r="F111" s="380"/>
    </row>
    <row r="112" spans="2:6" ht="14.25" customHeight="1">
      <c r="B112" s="404" t="s">
        <v>644</v>
      </c>
      <c r="C112" s="405"/>
      <c r="D112" s="406"/>
      <c r="E112" s="375"/>
      <c r="F112" s="380"/>
    </row>
    <row r="113" spans="2:6" s="361" customFormat="1" ht="18" customHeight="1">
      <c r="B113" s="375"/>
      <c r="C113" s="423" t="s">
        <v>820</v>
      </c>
      <c r="D113" s="375"/>
      <c r="E113" s="375" t="s">
        <v>1279</v>
      </c>
      <c r="F113" s="390"/>
    </row>
    <row r="114" spans="2:6" ht="18" customHeight="1">
      <c r="B114" s="404"/>
      <c r="C114" s="614" t="s">
        <v>1280</v>
      </c>
      <c r="D114" s="614"/>
      <c r="E114" s="403" t="s">
        <v>1281</v>
      </c>
      <c r="F114" s="380"/>
    </row>
    <row r="115" spans="2:6" ht="12.75">
      <c r="B115" s="404"/>
      <c r="C115" s="410"/>
      <c r="D115" s="410" t="s">
        <v>824</v>
      </c>
      <c r="E115" s="403" t="s">
        <v>1282</v>
      </c>
      <c r="F115" s="380"/>
    </row>
    <row r="116" spans="2:6" ht="12.75">
      <c r="B116" s="404"/>
      <c r="C116" s="410"/>
      <c r="D116" s="410" t="s">
        <v>826</v>
      </c>
      <c r="E116" s="403" t="s">
        <v>1283</v>
      </c>
      <c r="F116" s="380"/>
    </row>
    <row r="117" spans="2:6" ht="12.75">
      <c r="B117" s="404"/>
      <c r="C117" s="410" t="s">
        <v>828</v>
      </c>
      <c r="D117" s="410"/>
      <c r="E117" s="403" t="s">
        <v>1284</v>
      </c>
      <c r="F117" s="380"/>
    </row>
    <row r="118" spans="2:6" ht="12.75">
      <c r="B118" s="404"/>
      <c r="C118" s="410" t="s">
        <v>1285</v>
      </c>
      <c r="D118" s="410"/>
      <c r="E118" s="403" t="s">
        <v>1286</v>
      </c>
      <c r="F118" s="380"/>
    </row>
    <row r="119" spans="2:6" ht="12.75">
      <c r="B119" s="424" t="s">
        <v>1287</v>
      </c>
      <c r="C119" s="411"/>
      <c r="D119" s="411"/>
      <c r="E119" s="425">
        <v>79.07</v>
      </c>
      <c r="F119" s="380">
        <f>F120+F126+F137</f>
        <v>82209</v>
      </c>
    </row>
    <row r="120" spans="2:6" ht="19.5" customHeight="1">
      <c r="B120" s="615" t="s">
        <v>1288</v>
      </c>
      <c r="C120" s="615"/>
      <c r="D120" s="615"/>
      <c r="E120" s="375" t="s">
        <v>1289</v>
      </c>
      <c r="F120" s="380">
        <f>F122</f>
        <v>13655</v>
      </c>
    </row>
    <row r="121" spans="2:6" ht="11.25" customHeight="1">
      <c r="B121" s="404" t="s">
        <v>644</v>
      </c>
      <c r="C121" s="405"/>
      <c r="D121" s="406"/>
      <c r="E121" s="375"/>
      <c r="F121" s="380"/>
    </row>
    <row r="122" spans="2:6" ht="15" customHeight="1">
      <c r="B122" s="424"/>
      <c r="C122" s="616" t="s">
        <v>1290</v>
      </c>
      <c r="D122" s="617"/>
      <c r="E122" s="375" t="s">
        <v>1291</v>
      </c>
      <c r="F122" s="380">
        <f>F123+F124</f>
        <v>13655</v>
      </c>
    </row>
    <row r="123" spans="2:6" ht="12.75">
      <c r="B123" s="424"/>
      <c r="C123" s="405"/>
      <c r="D123" s="406" t="s">
        <v>838</v>
      </c>
      <c r="E123" s="375" t="s">
        <v>1292</v>
      </c>
      <c r="F123" s="380"/>
    </row>
    <row r="124" spans="2:6" ht="12.75">
      <c r="B124" s="424"/>
      <c r="C124" s="405"/>
      <c r="D124" s="406" t="s">
        <v>1293</v>
      </c>
      <c r="E124" s="375" t="s">
        <v>1294</v>
      </c>
      <c r="F124" s="380">
        <v>13655</v>
      </c>
    </row>
    <row r="125" spans="2:6" ht="12.75">
      <c r="B125" s="424"/>
      <c r="C125" s="405"/>
      <c r="D125" s="406" t="s">
        <v>844</v>
      </c>
      <c r="E125" s="375" t="s">
        <v>1295</v>
      </c>
      <c r="F125" s="380"/>
    </row>
    <row r="126" spans="2:6" ht="12.75">
      <c r="B126" s="424" t="s">
        <v>1296</v>
      </c>
      <c r="C126" s="405"/>
      <c r="D126" s="406"/>
      <c r="E126" s="375" t="s">
        <v>1297</v>
      </c>
      <c r="F126" s="380">
        <f>F128</f>
        <v>42805</v>
      </c>
    </row>
    <row r="127" spans="2:6" ht="12.75">
      <c r="B127" s="404" t="s">
        <v>644</v>
      </c>
      <c r="C127" s="405"/>
      <c r="D127" s="406"/>
      <c r="E127" s="375"/>
      <c r="F127" s="380"/>
    </row>
    <row r="128" spans="2:6" ht="12.75">
      <c r="B128" s="424"/>
      <c r="C128" s="405" t="s">
        <v>1298</v>
      </c>
      <c r="D128" s="406"/>
      <c r="E128" s="375" t="s">
        <v>1299</v>
      </c>
      <c r="F128" s="380">
        <f>10735+24700+380+190+6800</f>
        <v>42805</v>
      </c>
    </row>
    <row r="129" spans="2:6" s="361" customFormat="1" ht="18" customHeight="1">
      <c r="B129" s="374"/>
      <c r="C129" s="408" t="s">
        <v>854</v>
      </c>
      <c r="D129" s="376"/>
      <c r="E129" s="375" t="s">
        <v>1300</v>
      </c>
      <c r="F129" s="390"/>
    </row>
    <row r="130" spans="2:6" s="361" customFormat="1" ht="18" customHeight="1">
      <c r="B130" s="374"/>
      <c r="C130" s="376" t="s">
        <v>856</v>
      </c>
      <c r="D130" s="376"/>
      <c r="E130" s="375" t="s">
        <v>1301</v>
      </c>
      <c r="F130" s="390"/>
    </row>
    <row r="131" spans="2:6" s="361" customFormat="1" ht="12.75" customHeight="1">
      <c r="B131" s="426" t="s">
        <v>1302</v>
      </c>
      <c r="C131" s="376"/>
      <c r="D131" s="374"/>
      <c r="E131" s="370">
        <v>83.07</v>
      </c>
      <c r="F131" s="390"/>
    </row>
    <row r="132" spans="2:6" s="361" customFormat="1" ht="12" customHeight="1">
      <c r="B132" s="375" t="s">
        <v>644</v>
      </c>
      <c r="C132" s="375"/>
      <c r="D132" s="375"/>
      <c r="E132" s="375"/>
      <c r="F132" s="390"/>
    </row>
    <row r="133" spans="2:6" s="361" customFormat="1" ht="18" customHeight="1">
      <c r="B133" s="376"/>
      <c r="C133" s="376" t="s">
        <v>1303</v>
      </c>
      <c r="D133" s="374"/>
      <c r="E133" s="375" t="s">
        <v>1304</v>
      </c>
      <c r="F133" s="390"/>
    </row>
    <row r="134" spans="2:6" s="361" customFormat="1" ht="12.75" customHeight="1">
      <c r="B134" s="376"/>
      <c r="C134" s="376"/>
      <c r="D134" s="408" t="s">
        <v>862</v>
      </c>
      <c r="E134" s="375" t="s">
        <v>1305</v>
      </c>
      <c r="F134" s="390"/>
    </row>
    <row r="135" spans="2:6" s="361" customFormat="1" ht="15" customHeight="1">
      <c r="B135" s="376"/>
      <c r="C135" s="376"/>
      <c r="D135" s="408" t="s">
        <v>864</v>
      </c>
      <c r="E135" s="375" t="s">
        <v>1306</v>
      </c>
      <c r="F135" s="390"/>
    </row>
    <row r="136" spans="2:6" s="361" customFormat="1" ht="12.75" customHeight="1">
      <c r="B136" s="376"/>
      <c r="C136" s="376"/>
      <c r="D136" s="376" t="s">
        <v>866</v>
      </c>
      <c r="E136" s="408" t="s">
        <v>1307</v>
      </c>
      <c r="F136" s="390"/>
    </row>
    <row r="137" spans="2:6" ht="12.75">
      <c r="B137" s="424" t="s">
        <v>1308</v>
      </c>
      <c r="C137" s="405"/>
      <c r="D137" s="406"/>
      <c r="E137" s="375" t="s">
        <v>1309</v>
      </c>
      <c r="F137" s="380">
        <f>F139</f>
        <v>25749</v>
      </c>
    </row>
    <row r="138" spans="2:6" ht="12" customHeight="1">
      <c r="B138" s="404" t="s">
        <v>644</v>
      </c>
      <c r="C138" s="405"/>
      <c r="D138" s="406"/>
      <c r="E138" s="375"/>
      <c r="F138" s="380"/>
    </row>
    <row r="139" spans="2:6" ht="12.75">
      <c r="B139" s="404"/>
      <c r="C139" s="410" t="s">
        <v>1310</v>
      </c>
      <c r="D139" s="411"/>
      <c r="E139" s="403" t="s">
        <v>1311</v>
      </c>
      <c r="F139" s="380">
        <f>F140+F141+F142</f>
        <v>25749</v>
      </c>
    </row>
    <row r="140" spans="2:6" ht="15" customHeight="1">
      <c r="B140" s="404"/>
      <c r="C140" s="410"/>
      <c r="D140" s="419" t="s">
        <v>874</v>
      </c>
      <c r="E140" s="410" t="s">
        <v>1312</v>
      </c>
      <c r="F140" s="380"/>
    </row>
    <row r="141" spans="2:6" ht="12.75">
      <c r="B141" s="404"/>
      <c r="C141" s="410"/>
      <c r="D141" s="419" t="s">
        <v>876</v>
      </c>
      <c r="E141" s="410" t="s">
        <v>1313</v>
      </c>
      <c r="F141" s="380">
        <v>0</v>
      </c>
    </row>
    <row r="142" spans="2:6" ht="12.75">
      <c r="B142" s="404"/>
      <c r="C142" s="410"/>
      <c r="D142" s="410" t="s">
        <v>878</v>
      </c>
      <c r="E142" s="410" t="s">
        <v>1314</v>
      </c>
      <c r="F142" s="380">
        <f>11398+5968+8383</f>
        <v>25749</v>
      </c>
    </row>
    <row r="143" spans="2:6" ht="12.75">
      <c r="B143" s="404"/>
      <c r="C143" s="410" t="s">
        <v>1315</v>
      </c>
      <c r="D143" s="410"/>
      <c r="E143" s="403" t="s">
        <v>1316</v>
      </c>
      <c r="F143" s="380"/>
    </row>
    <row r="144" spans="2:6" ht="14.25" customHeight="1">
      <c r="B144" s="404"/>
      <c r="C144" s="410"/>
      <c r="D144" s="410" t="s">
        <v>888</v>
      </c>
      <c r="E144" s="403" t="s">
        <v>1317</v>
      </c>
      <c r="F144" s="380"/>
    </row>
    <row r="145" spans="2:6" s="361" customFormat="1" ht="14.25" customHeight="1">
      <c r="B145" s="408"/>
      <c r="C145" s="408" t="s">
        <v>890</v>
      </c>
      <c r="D145" s="375"/>
      <c r="E145" s="375" t="s">
        <v>1318</v>
      </c>
      <c r="F145" s="390"/>
    </row>
    <row r="146" spans="2:6" s="361" customFormat="1" ht="18" customHeight="1">
      <c r="B146" s="374" t="s">
        <v>1319</v>
      </c>
      <c r="C146" s="376"/>
      <c r="D146" s="376"/>
      <c r="E146" s="370">
        <v>87.07</v>
      </c>
      <c r="F146" s="390"/>
    </row>
    <row r="147" spans="2:6" s="361" customFormat="1" ht="11.25" customHeight="1">
      <c r="B147" s="375" t="s">
        <v>644</v>
      </c>
      <c r="C147" s="375"/>
      <c r="D147" s="375"/>
      <c r="E147" s="375"/>
      <c r="F147" s="390"/>
    </row>
    <row r="148" spans="2:6" s="361" customFormat="1" ht="12" customHeight="1">
      <c r="B148" s="374"/>
      <c r="C148" s="408" t="s">
        <v>898</v>
      </c>
      <c r="D148" s="376"/>
      <c r="E148" s="375" t="s">
        <v>1320</v>
      </c>
      <c r="F148" s="390"/>
    </row>
    <row r="149" spans="2:6" s="361" customFormat="1" ht="15.75" customHeight="1">
      <c r="B149" s="374"/>
      <c r="C149" s="408" t="s">
        <v>900</v>
      </c>
      <c r="D149" s="376"/>
      <c r="E149" s="375" t="s">
        <v>1321</v>
      </c>
      <c r="F149" s="390"/>
    </row>
    <row r="150" spans="2:6" s="361" customFormat="1" ht="15.75" customHeight="1">
      <c r="B150" s="374"/>
      <c r="C150" s="376" t="s">
        <v>902</v>
      </c>
      <c r="D150" s="376"/>
      <c r="E150" s="375" t="s">
        <v>1322</v>
      </c>
      <c r="F150" s="390"/>
    </row>
    <row r="151" spans="2:6" ht="12.75">
      <c r="B151" s="424" t="s">
        <v>1323</v>
      </c>
      <c r="C151" s="427"/>
      <c r="D151" s="427"/>
      <c r="E151" s="412" t="s">
        <v>1324</v>
      </c>
      <c r="F151" s="380"/>
    </row>
    <row r="152" spans="2:6" ht="12">
      <c r="B152" s="428" t="s">
        <v>987</v>
      </c>
      <c r="C152" s="405"/>
      <c r="D152" s="406" t="s">
        <v>1325</v>
      </c>
      <c r="E152" s="412" t="s">
        <v>1326</v>
      </c>
      <c r="F152" s="380"/>
    </row>
    <row r="153" spans="2:6" ht="12.75">
      <c r="B153" s="362" t="s">
        <v>1327</v>
      </c>
      <c r="C153" s="363"/>
      <c r="D153" s="364"/>
      <c r="E153" s="365"/>
      <c r="F153" s="378">
        <v>0</v>
      </c>
    </row>
    <row r="154" spans="2:6" ht="15" customHeight="1">
      <c r="B154" s="367" t="s">
        <v>1150</v>
      </c>
      <c r="C154" s="368"/>
      <c r="D154" s="369"/>
      <c r="E154" s="370" t="s">
        <v>247</v>
      </c>
      <c r="F154" s="371"/>
    </row>
    <row r="155" spans="2:6" ht="12.75" hidden="1">
      <c r="B155" s="367" t="s">
        <v>1151</v>
      </c>
      <c r="C155" s="372"/>
      <c r="D155" s="372"/>
      <c r="E155" s="373" t="s">
        <v>1152</v>
      </c>
      <c r="F155" s="371"/>
    </row>
    <row r="156" spans="2:6" ht="21" customHeight="1" hidden="1">
      <c r="B156" s="374"/>
      <c r="C156" s="614" t="s">
        <v>1328</v>
      </c>
      <c r="D156" s="614"/>
      <c r="E156" s="375" t="s">
        <v>1154</v>
      </c>
      <c r="F156" s="371"/>
    </row>
    <row r="157" spans="2:6" ht="12.75" hidden="1">
      <c r="B157" s="374"/>
      <c r="C157" s="376"/>
      <c r="D157" s="372" t="s">
        <v>1161</v>
      </c>
      <c r="E157" s="375" t="s">
        <v>1162</v>
      </c>
      <c r="F157" s="371"/>
    </row>
    <row r="158" spans="2:6" ht="12.75" hidden="1">
      <c r="B158" s="374"/>
      <c r="C158" s="376"/>
      <c r="D158" s="372" t="s">
        <v>1163</v>
      </c>
      <c r="E158" s="375" t="s">
        <v>1164</v>
      </c>
      <c r="F158" s="371"/>
    </row>
    <row r="159" spans="2:6" ht="22.5" customHeight="1">
      <c r="B159" s="624" t="s">
        <v>1329</v>
      </c>
      <c r="C159" s="624"/>
      <c r="D159" s="624"/>
      <c r="E159" s="429"/>
      <c r="F159" s="378">
        <v>0</v>
      </c>
    </row>
    <row r="160" spans="2:6" ht="21" customHeight="1" hidden="1">
      <c r="B160" s="625" t="s">
        <v>1174</v>
      </c>
      <c r="C160" s="625"/>
      <c r="D160" s="625"/>
      <c r="E160" s="411">
        <v>50.07</v>
      </c>
      <c r="F160" s="380"/>
    </row>
    <row r="161" spans="2:6" ht="12.75" hidden="1">
      <c r="B161" s="421" t="s">
        <v>1175</v>
      </c>
      <c r="C161" s="405"/>
      <c r="D161" s="422"/>
      <c r="E161" s="375" t="s">
        <v>1176</v>
      </c>
      <c r="F161" s="380"/>
    </row>
    <row r="162" spans="2:6" ht="12.75" hidden="1">
      <c r="B162" s="404" t="s">
        <v>644</v>
      </c>
      <c r="C162" s="405"/>
      <c r="D162" s="406"/>
      <c r="E162" s="375"/>
      <c r="F162" s="380"/>
    </row>
    <row r="163" spans="2:6" ht="12" hidden="1">
      <c r="B163" s="405"/>
      <c r="C163" s="428" t="s">
        <v>1177</v>
      </c>
      <c r="D163" s="406"/>
      <c r="E163" s="375" t="s">
        <v>1178</v>
      </c>
      <c r="F163" s="380"/>
    </row>
    <row r="164" spans="2:6" s="361" customFormat="1" ht="13.5" customHeight="1" hidden="1">
      <c r="B164" s="418"/>
      <c r="C164" s="408"/>
      <c r="D164" s="408" t="s">
        <v>647</v>
      </c>
      <c r="E164" s="375" t="s">
        <v>1179</v>
      </c>
      <c r="F164" s="390"/>
    </row>
    <row r="165" spans="2:6" s="361" customFormat="1" ht="13.5" customHeight="1" hidden="1">
      <c r="B165" s="426" t="s">
        <v>1180</v>
      </c>
      <c r="C165" s="426"/>
      <c r="D165" s="418"/>
      <c r="E165" s="370" t="s">
        <v>1181</v>
      </c>
      <c r="F165" s="390"/>
    </row>
    <row r="166" spans="2:6" s="361" customFormat="1" ht="18" customHeight="1" hidden="1">
      <c r="B166" s="374"/>
      <c r="C166" s="376" t="s">
        <v>657</v>
      </c>
      <c r="D166" s="418"/>
      <c r="E166" s="375" t="s">
        <v>1182</v>
      </c>
      <c r="F166" s="390"/>
    </row>
    <row r="167" spans="2:6" s="361" customFormat="1" ht="13.5" customHeight="1" hidden="1">
      <c r="B167" s="418"/>
      <c r="C167" s="408" t="s">
        <v>659</v>
      </c>
      <c r="D167" s="430"/>
      <c r="E167" s="375" t="s">
        <v>1183</v>
      </c>
      <c r="F167" s="390"/>
    </row>
    <row r="168" spans="2:6" s="361" customFormat="1" ht="18.75" customHeight="1" hidden="1">
      <c r="B168" s="623" t="s">
        <v>1184</v>
      </c>
      <c r="C168" s="623"/>
      <c r="D168" s="623"/>
      <c r="E168" s="370">
        <v>59.07</v>
      </c>
      <c r="F168" s="390"/>
    </row>
    <row r="169" spans="2:6" s="361" customFormat="1" ht="12" customHeight="1" hidden="1">
      <c r="B169" s="374" t="s">
        <v>1185</v>
      </c>
      <c r="C169" s="418"/>
      <c r="D169" s="374"/>
      <c r="E169" s="370">
        <v>60.07</v>
      </c>
      <c r="F169" s="390"/>
    </row>
    <row r="170" spans="2:6" s="361" customFormat="1" ht="18" customHeight="1" hidden="1">
      <c r="B170" s="375" t="s">
        <v>644</v>
      </c>
      <c r="C170" s="375"/>
      <c r="D170" s="375"/>
      <c r="E170" s="375"/>
      <c r="F170" s="390"/>
    </row>
    <row r="171" spans="2:6" s="361" customFormat="1" ht="12" customHeight="1" hidden="1">
      <c r="B171" s="418"/>
      <c r="C171" s="408" t="s">
        <v>675</v>
      </c>
      <c r="D171" s="418"/>
      <c r="E171" s="375" t="s">
        <v>1186</v>
      </c>
      <c r="F171" s="390"/>
    </row>
    <row r="172" spans="2:6" s="361" customFormat="1" ht="16.5" customHeight="1" hidden="1">
      <c r="B172" s="623" t="s">
        <v>1187</v>
      </c>
      <c r="C172" s="623"/>
      <c r="D172" s="623"/>
      <c r="E172" s="370">
        <v>61.07</v>
      </c>
      <c r="F172" s="390"/>
    </row>
    <row r="173" spans="2:6" s="361" customFormat="1" ht="13.5" customHeight="1" hidden="1">
      <c r="B173" s="375" t="s">
        <v>644</v>
      </c>
      <c r="C173" s="375"/>
      <c r="D173" s="375"/>
      <c r="E173" s="375"/>
      <c r="F173" s="390"/>
    </row>
    <row r="174" spans="2:6" s="361" customFormat="1" ht="15" customHeight="1" hidden="1">
      <c r="B174" s="418"/>
      <c r="C174" s="430" t="s">
        <v>1188</v>
      </c>
      <c r="D174" s="418"/>
      <c r="E174" s="375" t="s">
        <v>1189</v>
      </c>
      <c r="F174" s="390"/>
    </row>
    <row r="175" spans="2:6" s="361" customFormat="1" ht="13.5" customHeight="1" hidden="1">
      <c r="B175" s="418"/>
      <c r="C175" s="430"/>
      <c r="D175" s="408" t="s">
        <v>681</v>
      </c>
      <c r="E175" s="375" t="s">
        <v>1190</v>
      </c>
      <c r="F175" s="390"/>
    </row>
    <row r="176" spans="2:6" s="361" customFormat="1" ht="18" customHeight="1" hidden="1">
      <c r="B176" s="418"/>
      <c r="C176" s="430" t="s">
        <v>683</v>
      </c>
      <c r="D176" s="418"/>
      <c r="E176" s="375" t="s">
        <v>1191</v>
      </c>
      <c r="F176" s="390"/>
    </row>
    <row r="177" spans="2:6" s="361" customFormat="1" ht="18" customHeight="1" hidden="1">
      <c r="B177" s="418"/>
      <c r="C177" s="430" t="s">
        <v>685</v>
      </c>
      <c r="D177" s="418"/>
      <c r="E177" s="375" t="s">
        <v>1192</v>
      </c>
      <c r="F177" s="390"/>
    </row>
    <row r="178" spans="2:6" s="397" customFormat="1" ht="0.75" customHeight="1" hidden="1">
      <c r="B178" s="620" t="s">
        <v>1193</v>
      </c>
      <c r="C178" s="620"/>
      <c r="D178" s="620"/>
      <c r="E178" s="425" t="s">
        <v>1194</v>
      </c>
      <c r="F178" s="380"/>
    </row>
    <row r="179" spans="2:6" ht="19.5" customHeight="1" hidden="1">
      <c r="B179" s="620" t="s">
        <v>1195</v>
      </c>
      <c r="C179" s="620"/>
      <c r="D179" s="620"/>
      <c r="E179" s="375" t="s">
        <v>1196</v>
      </c>
      <c r="F179" s="380"/>
    </row>
    <row r="180" spans="2:6" ht="12.75" hidden="1">
      <c r="B180" s="404" t="s">
        <v>644</v>
      </c>
      <c r="C180" s="405"/>
      <c r="D180" s="406"/>
      <c r="E180" s="375"/>
      <c r="F180" s="380"/>
    </row>
    <row r="181" spans="2:6" ht="12.75" hidden="1">
      <c r="B181" s="404"/>
      <c r="C181" s="410" t="s">
        <v>1197</v>
      </c>
      <c r="D181" s="420"/>
      <c r="E181" s="403" t="s">
        <v>1198</v>
      </c>
      <c r="F181" s="380"/>
    </row>
    <row r="182" spans="2:6" ht="12.75" hidden="1">
      <c r="B182" s="404"/>
      <c r="C182" s="410"/>
      <c r="D182" s="410" t="s">
        <v>693</v>
      </c>
      <c r="E182" s="403" t="s">
        <v>1199</v>
      </c>
      <c r="F182" s="380"/>
    </row>
    <row r="183" spans="2:6" ht="12.75" hidden="1">
      <c r="B183" s="404"/>
      <c r="C183" s="410"/>
      <c r="D183" s="410" t="s">
        <v>695</v>
      </c>
      <c r="E183" s="403" t="s">
        <v>1200</v>
      </c>
      <c r="F183" s="380"/>
    </row>
    <row r="184" spans="2:6" ht="15" customHeight="1" hidden="1">
      <c r="B184" s="404"/>
      <c r="C184" s="614" t="s">
        <v>1201</v>
      </c>
      <c r="D184" s="614"/>
      <c r="E184" s="403" t="s">
        <v>1202</v>
      </c>
      <c r="F184" s="380"/>
    </row>
    <row r="185" spans="2:6" ht="12.75" hidden="1">
      <c r="B185" s="404"/>
      <c r="C185" s="410"/>
      <c r="D185" s="410" t="s">
        <v>699</v>
      </c>
      <c r="E185" s="403" t="s">
        <v>1203</v>
      </c>
      <c r="F185" s="380"/>
    </row>
    <row r="186" spans="2:6" ht="12.75" hidden="1">
      <c r="B186" s="404"/>
      <c r="C186" s="410"/>
      <c r="D186" s="410" t="s">
        <v>701</v>
      </c>
      <c r="E186" s="403" t="s">
        <v>1204</v>
      </c>
      <c r="F186" s="380"/>
    </row>
    <row r="187" spans="2:6" ht="12.75" hidden="1">
      <c r="B187" s="404"/>
      <c r="C187" s="410"/>
      <c r="D187" s="419" t="s">
        <v>703</v>
      </c>
      <c r="E187" s="403" t="s">
        <v>1205</v>
      </c>
      <c r="F187" s="380"/>
    </row>
    <row r="188" spans="2:6" ht="12.75" hidden="1">
      <c r="B188" s="404"/>
      <c r="C188" s="410" t="s">
        <v>1206</v>
      </c>
      <c r="D188" s="419"/>
      <c r="E188" s="403" t="s">
        <v>1207</v>
      </c>
      <c r="F188" s="380"/>
    </row>
    <row r="189" spans="2:6" ht="12.75" hidden="1">
      <c r="B189" s="404"/>
      <c r="C189" s="410" t="s">
        <v>1208</v>
      </c>
      <c r="D189" s="420"/>
      <c r="E189" s="403" t="s">
        <v>1209</v>
      </c>
      <c r="F189" s="380"/>
    </row>
    <row r="190" spans="2:6" ht="12.75" hidden="1">
      <c r="B190" s="404"/>
      <c r="C190" s="410"/>
      <c r="D190" s="410" t="s">
        <v>709</v>
      </c>
      <c r="E190" s="403" t="s">
        <v>1210</v>
      </c>
      <c r="F190" s="380"/>
    </row>
    <row r="191" spans="2:6" s="361" customFormat="1" ht="15" customHeight="1" hidden="1">
      <c r="B191" s="418"/>
      <c r="C191" s="408" t="s">
        <v>1211</v>
      </c>
      <c r="D191" s="408"/>
      <c r="E191" s="375" t="s">
        <v>1212</v>
      </c>
      <c r="F191" s="390"/>
    </row>
    <row r="192" spans="2:6" s="361" customFormat="1" ht="15" customHeight="1" hidden="1">
      <c r="B192" s="418"/>
      <c r="C192" s="408"/>
      <c r="D192" s="408" t="s">
        <v>713</v>
      </c>
      <c r="E192" s="375" t="s">
        <v>1213</v>
      </c>
      <c r="F192" s="390"/>
    </row>
    <row r="193" spans="2:6" s="361" customFormat="1" ht="13.5" customHeight="1" hidden="1">
      <c r="B193" s="418"/>
      <c r="C193" s="408"/>
      <c r="D193" s="408" t="s">
        <v>715</v>
      </c>
      <c r="E193" s="375" t="s">
        <v>1214</v>
      </c>
      <c r="F193" s="390"/>
    </row>
    <row r="194" spans="2:6" s="361" customFormat="1" ht="13.5" customHeight="1" hidden="1">
      <c r="B194" s="418"/>
      <c r="C194" s="408" t="s">
        <v>1215</v>
      </c>
      <c r="D194" s="408"/>
      <c r="E194" s="375" t="s">
        <v>1216</v>
      </c>
      <c r="F194" s="390"/>
    </row>
    <row r="195" spans="2:6" ht="12.75" hidden="1">
      <c r="B195" s="404"/>
      <c r="C195" s="419" t="s">
        <v>723</v>
      </c>
      <c r="D195" s="419"/>
      <c r="E195" s="403" t="s">
        <v>1217</v>
      </c>
      <c r="F195" s="380"/>
    </row>
    <row r="196" spans="2:6" ht="0.75" customHeight="1" hidden="1">
      <c r="B196" s="424" t="s">
        <v>1218</v>
      </c>
      <c r="C196" s="419"/>
      <c r="D196" s="419"/>
      <c r="E196" s="403" t="s">
        <v>1219</v>
      </c>
      <c r="F196" s="380"/>
    </row>
    <row r="197" spans="2:6" ht="12.75" hidden="1">
      <c r="B197" s="404" t="s">
        <v>644</v>
      </c>
      <c r="C197" s="419"/>
      <c r="D197" s="419"/>
      <c r="E197" s="403"/>
      <c r="F197" s="380"/>
    </row>
    <row r="198" spans="2:6" ht="17.25" customHeight="1" hidden="1">
      <c r="B198" s="404"/>
      <c r="C198" s="614" t="s">
        <v>1220</v>
      </c>
      <c r="D198" s="614"/>
      <c r="E198" s="403" t="s">
        <v>1221</v>
      </c>
      <c r="F198" s="380"/>
    </row>
    <row r="199" spans="2:6" ht="12.75" hidden="1">
      <c r="B199" s="404"/>
      <c r="C199" s="419"/>
      <c r="D199" s="419" t="s">
        <v>729</v>
      </c>
      <c r="E199" s="403" t="s">
        <v>1222</v>
      </c>
      <c r="F199" s="380"/>
    </row>
    <row r="200" spans="2:6" s="361" customFormat="1" ht="12" customHeight="1" hidden="1">
      <c r="B200" s="376"/>
      <c r="C200" s="376"/>
      <c r="D200" s="376" t="s">
        <v>731</v>
      </c>
      <c r="E200" s="375" t="s">
        <v>1223</v>
      </c>
      <c r="F200" s="390"/>
    </row>
    <row r="201" spans="2:6" s="361" customFormat="1" ht="9.75" customHeight="1" hidden="1">
      <c r="B201" s="376"/>
      <c r="C201" s="376" t="s">
        <v>733</v>
      </c>
      <c r="D201" s="376"/>
      <c r="E201" s="375" t="s">
        <v>1224</v>
      </c>
      <c r="F201" s="390"/>
    </row>
    <row r="202" spans="2:6" ht="12.75" hidden="1">
      <c r="B202" s="404"/>
      <c r="C202" s="419" t="s">
        <v>1225</v>
      </c>
      <c r="D202" s="419"/>
      <c r="E202" s="403" t="s">
        <v>1226</v>
      </c>
      <c r="F202" s="380"/>
    </row>
    <row r="203" spans="2:6" ht="12.75" hidden="1">
      <c r="B203" s="404"/>
      <c r="C203" s="419"/>
      <c r="D203" s="419" t="s">
        <v>737</v>
      </c>
      <c r="E203" s="403" t="s">
        <v>1227</v>
      </c>
      <c r="F203" s="380"/>
    </row>
    <row r="204" spans="2:6" ht="15.75" customHeight="1" hidden="1">
      <c r="B204" s="620" t="s">
        <v>1228</v>
      </c>
      <c r="C204" s="620"/>
      <c r="D204" s="620"/>
      <c r="E204" s="403" t="s">
        <v>1229</v>
      </c>
      <c r="F204" s="380"/>
    </row>
    <row r="205" spans="2:6" ht="12.75" hidden="1">
      <c r="B205" s="404" t="s">
        <v>644</v>
      </c>
      <c r="C205" s="405"/>
      <c r="D205" s="406"/>
      <c r="E205" s="375"/>
      <c r="F205" s="380"/>
    </row>
    <row r="206" spans="2:6" ht="12" customHeight="1" hidden="1">
      <c r="B206" s="404"/>
      <c r="C206" s="618" t="s">
        <v>1230</v>
      </c>
      <c r="D206" s="618"/>
      <c r="E206" s="375" t="s">
        <v>1231</v>
      </c>
      <c r="F206" s="380"/>
    </row>
    <row r="207" spans="2:6" ht="12.75" hidden="1">
      <c r="B207" s="404"/>
      <c r="C207" s="405"/>
      <c r="D207" s="406" t="s">
        <v>743</v>
      </c>
      <c r="E207" s="375" t="s">
        <v>1232</v>
      </c>
      <c r="F207" s="380"/>
    </row>
    <row r="208" spans="2:6" ht="12.75" hidden="1">
      <c r="B208" s="404"/>
      <c r="C208" s="405"/>
      <c r="D208" s="406" t="s">
        <v>745</v>
      </c>
      <c r="E208" s="375" t="s">
        <v>1233</v>
      </c>
      <c r="F208" s="380"/>
    </row>
    <row r="209" spans="2:6" ht="12.75" hidden="1">
      <c r="B209" s="404"/>
      <c r="C209" s="405"/>
      <c r="D209" s="406" t="s">
        <v>747</v>
      </c>
      <c r="E209" s="375" t="s">
        <v>1234</v>
      </c>
      <c r="F209" s="380"/>
    </row>
    <row r="210" spans="2:6" ht="12.75" hidden="1">
      <c r="B210" s="404"/>
      <c r="C210" s="405"/>
      <c r="D210" s="406" t="s">
        <v>749</v>
      </c>
      <c r="E210" s="375" t="s">
        <v>1235</v>
      </c>
      <c r="F210" s="380"/>
    </row>
    <row r="211" spans="2:6" ht="12.75" hidden="1">
      <c r="B211" s="404"/>
      <c r="C211" s="405"/>
      <c r="D211" s="406" t="s">
        <v>751</v>
      </c>
      <c r="E211" s="375" t="s">
        <v>1236</v>
      </c>
      <c r="F211" s="380"/>
    </row>
    <row r="212" spans="2:6" ht="12.75" hidden="1">
      <c r="B212" s="404"/>
      <c r="C212" s="405"/>
      <c r="D212" s="406" t="s">
        <v>753</v>
      </c>
      <c r="E212" s="375" t="s">
        <v>1237</v>
      </c>
      <c r="F212" s="380"/>
    </row>
    <row r="213" spans="2:6" ht="15" customHeight="1" hidden="1">
      <c r="B213" s="404"/>
      <c r="C213" s="405"/>
      <c r="D213" s="407" t="s">
        <v>984</v>
      </c>
      <c r="E213" s="375" t="s">
        <v>1238</v>
      </c>
      <c r="F213" s="380"/>
    </row>
    <row r="214" spans="2:6" ht="12.75" hidden="1">
      <c r="B214" s="404"/>
      <c r="C214" s="405"/>
      <c r="D214" s="406" t="s">
        <v>757</v>
      </c>
      <c r="E214" s="375" t="s">
        <v>1239</v>
      </c>
      <c r="F214" s="380"/>
    </row>
    <row r="215" spans="2:6" ht="12.75" hidden="1">
      <c r="B215" s="404"/>
      <c r="C215" s="405"/>
      <c r="D215" s="406" t="s">
        <v>759</v>
      </c>
      <c r="E215" s="375" t="s">
        <v>1240</v>
      </c>
      <c r="F215" s="380"/>
    </row>
    <row r="216" spans="2:6" s="361" customFormat="1" ht="17.25" customHeight="1" hidden="1">
      <c r="B216" s="376"/>
      <c r="C216" s="614" t="s">
        <v>1241</v>
      </c>
      <c r="D216" s="614"/>
      <c r="E216" s="375" t="s">
        <v>1242</v>
      </c>
      <c r="F216" s="390"/>
    </row>
    <row r="217" spans="2:6" s="361" customFormat="1" ht="12" customHeight="1" hidden="1">
      <c r="B217" s="376"/>
      <c r="C217" s="408"/>
      <c r="D217" s="376" t="s">
        <v>763</v>
      </c>
      <c r="E217" s="408" t="s">
        <v>1243</v>
      </c>
      <c r="F217" s="390"/>
    </row>
    <row r="218" spans="2:6" s="361" customFormat="1" ht="12" customHeight="1" hidden="1">
      <c r="B218" s="376"/>
      <c r="C218" s="408"/>
      <c r="D218" s="376" t="s">
        <v>765</v>
      </c>
      <c r="E218" s="408" t="s">
        <v>1244</v>
      </c>
      <c r="F218" s="390"/>
    </row>
    <row r="219" spans="2:6" s="361" customFormat="1" ht="13.5" customHeight="1" hidden="1">
      <c r="B219" s="376"/>
      <c r="C219" s="408"/>
      <c r="D219" s="409" t="s">
        <v>767</v>
      </c>
      <c r="E219" s="408" t="s">
        <v>1245</v>
      </c>
      <c r="F219" s="390"/>
    </row>
    <row r="220" spans="2:6" ht="12.75" hidden="1">
      <c r="B220" s="405"/>
      <c r="C220" s="410" t="s">
        <v>771</v>
      </c>
      <c r="D220" s="411"/>
      <c r="E220" s="403" t="s">
        <v>1246</v>
      </c>
      <c r="F220" s="380"/>
    </row>
    <row r="221" spans="2:6" ht="15" customHeight="1" hidden="1">
      <c r="B221" s="619" t="s">
        <v>1247</v>
      </c>
      <c r="C221" s="619"/>
      <c r="D221" s="619"/>
      <c r="E221" s="412" t="s">
        <v>1248</v>
      </c>
      <c r="F221" s="380"/>
    </row>
    <row r="222" spans="2:6" ht="12.75" hidden="1">
      <c r="B222" s="404" t="s">
        <v>644</v>
      </c>
      <c r="C222" s="405"/>
      <c r="D222" s="406"/>
      <c r="E222" s="412"/>
      <c r="F222" s="380"/>
    </row>
    <row r="223" spans="2:6" ht="12" hidden="1">
      <c r="B223" s="405"/>
      <c r="C223" s="405" t="s">
        <v>775</v>
      </c>
      <c r="D223" s="413"/>
      <c r="E223" s="412" t="s">
        <v>1249</v>
      </c>
      <c r="F223" s="380"/>
    </row>
    <row r="224" spans="2:6" ht="12" hidden="1">
      <c r="B224" s="405"/>
      <c r="C224" s="405" t="s">
        <v>1250</v>
      </c>
      <c r="D224" s="413"/>
      <c r="E224" s="412" t="s">
        <v>1251</v>
      </c>
      <c r="F224" s="380"/>
    </row>
    <row r="225" spans="2:6" ht="12" hidden="1">
      <c r="B225" s="405"/>
      <c r="C225" s="405"/>
      <c r="D225" s="413" t="s">
        <v>779</v>
      </c>
      <c r="E225" s="412" t="s">
        <v>1252</v>
      </c>
      <c r="F225" s="380"/>
    </row>
    <row r="226" spans="2:6" ht="12" hidden="1">
      <c r="B226" s="405"/>
      <c r="C226" s="405" t="s">
        <v>781</v>
      </c>
      <c r="D226" s="413"/>
      <c r="E226" s="412" t="s">
        <v>1253</v>
      </c>
      <c r="F226" s="380"/>
    </row>
    <row r="227" spans="2:6" s="417" customFormat="1" ht="12" customHeight="1" hidden="1">
      <c r="B227" s="414"/>
      <c r="C227" s="414" t="s">
        <v>985</v>
      </c>
      <c r="D227" s="414"/>
      <c r="E227" s="415" t="s">
        <v>1254</v>
      </c>
      <c r="F227" s="416"/>
    </row>
    <row r="228" spans="2:6" s="361" customFormat="1" ht="18" customHeight="1" hidden="1">
      <c r="B228" s="376"/>
      <c r="C228" s="376" t="s">
        <v>785</v>
      </c>
      <c r="D228" s="376"/>
      <c r="E228" s="375" t="s">
        <v>1255</v>
      </c>
      <c r="F228" s="390"/>
    </row>
    <row r="229" spans="2:6" ht="12" hidden="1">
      <c r="B229" s="405"/>
      <c r="C229" s="405" t="s">
        <v>1256</v>
      </c>
      <c r="D229" s="413"/>
      <c r="E229" s="412" t="s">
        <v>1257</v>
      </c>
      <c r="F229" s="380"/>
    </row>
    <row r="230" spans="2:6" ht="12" hidden="1">
      <c r="B230" s="405"/>
      <c r="C230" s="405"/>
      <c r="D230" s="406" t="s">
        <v>791</v>
      </c>
      <c r="E230" s="412" t="s">
        <v>1258</v>
      </c>
      <c r="F230" s="380"/>
    </row>
    <row r="231" spans="2:6" ht="12" hidden="1">
      <c r="B231" s="405"/>
      <c r="C231" s="405"/>
      <c r="D231" s="406" t="s">
        <v>986</v>
      </c>
      <c r="E231" s="412" t="s">
        <v>1259</v>
      </c>
      <c r="F231" s="380"/>
    </row>
    <row r="232" spans="2:6" s="361" customFormat="1" ht="18" customHeight="1" hidden="1">
      <c r="B232" s="418"/>
      <c r="C232" s="408" t="s">
        <v>1260</v>
      </c>
      <c r="D232" s="376"/>
      <c r="E232" s="375" t="s">
        <v>1261</v>
      </c>
      <c r="F232" s="390"/>
    </row>
    <row r="233" spans="2:6" s="361" customFormat="1" ht="15" customHeight="1" hidden="1">
      <c r="B233" s="418"/>
      <c r="C233" s="408"/>
      <c r="D233" s="376" t="s">
        <v>795</v>
      </c>
      <c r="E233" s="375" t="s">
        <v>1262</v>
      </c>
      <c r="F233" s="390"/>
    </row>
    <row r="234" spans="2:6" ht="21" customHeight="1" hidden="1">
      <c r="B234" s="620" t="s">
        <v>1263</v>
      </c>
      <c r="C234" s="620"/>
      <c r="D234" s="620"/>
      <c r="E234" s="412"/>
      <c r="F234" s="380"/>
    </row>
    <row r="235" spans="2:6" ht="15.75" customHeight="1" hidden="1">
      <c r="B235" s="621" t="s">
        <v>1264</v>
      </c>
      <c r="C235" s="621"/>
      <c r="D235" s="621"/>
      <c r="E235" s="375" t="s">
        <v>1265</v>
      </c>
      <c r="F235" s="380"/>
    </row>
    <row r="236" spans="2:6" ht="12.75" hidden="1">
      <c r="B236" s="404" t="s">
        <v>644</v>
      </c>
      <c r="C236" s="405"/>
      <c r="D236" s="406"/>
      <c r="E236" s="375"/>
      <c r="F236" s="380"/>
    </row>
    <row r="237" spans="2:6" ht="12.75" hidden="1">
      <c r="B237" s="404"/>
      <c r="C237" s="622" t="s">
        <v>1266</v>
      </c>
      <c r="D237" s="622"/>
      <c r="E237" s="403" t="s">
        <v>1267</v>
      </c>
      <c r="F237" s="380"/>
    </row>
    <row r="238" spans="2:6" ht="12.75" hidden="1">
      <c r="B238" s="404"/>
      <c r="C238" s="410"/>
      <c r="D238" s="419" t="s">
        <v>802</v>
      </c>
      <c r="E238" s="403" t="s">
        <v>1268</v>
      </c>
      <c r="F238" s="380"/>
    </row>
    <row r="239" spans="2:6" ht="12.75" hidden="1">
      <c r="B239" s="404"/>
      <c r="C239" s="410"/>
      <c r="D239" s="420" t="s">
        <v>804</v>
      </c>
      <c r="E239" s="403" t="s">
        <v>1269</v>
      </c>
      <c r="F239" s="380"/>
    </row>
    <row r="240" spans="2:6" ht="18" customHeight="1" hidden="1">
      <c r="B240" s="404"/>
      <c r="C240" s="614" t="s">
        <v>1270</v>
      </c>
      <c r="D240" s="614"/>
      <c r="E240" s="403" t="s">
        <v>1271</v>
      </c>
      <c r="F240" s="380"/>
    </row>
    <row r="241" spans="2:6" ht="12.75" hidden="1">
      <c r="B241" s="404"/>
      <c r="C241" s="419"/>
      <c r="D241" s="410" t="s">
        <v>808</v>
      </c>
      <c r="E241" s="403" t="s">
        <v>1272</v>
      </c>
      <c r="F241" s="380"/>
    </row>
    <row r="242" spans="2:6" ht="12.75" hidden="1">
      <c r="B242" s="404"/>
      <c r="C242" s="419"/>
      <c r="D242" s="410" t="s">
        <v>810</v>
      </c>
      <c r="E242" s="403" t="s">
        <v>1273</v>
      </c>
      <c r="F242" s="380"/>
    </row>
    <row r="243" spans="2:6" ht="12.75" hidden="1">
      <c r="B243" s="404"/>
      <c r="C243" s="410" t="s">
        <v>812</v>
      </c>
      <c r="D243" s="410"/>
      <c r="E243" s="403" t="s">
        <v>1274</v>
      </c>
      <c r="F243" s="380"/>
    </row>
    <row r="244" spans="2:6" ht="12.75" hidden="1">
      <c r="B244" s="404"/>
      <c r="C244" s="410" t="s">
        <v>814</v>
      </c>
      <c r="D244" s="410"/>
      <c r="E244" s="403" t="s">
        <v>1275</v>
      </c>
      <c r="F244" s="380"/>
    </row>
    <row r="245" spans="2:6" ht="13.5" customHeight="1" hidden="1">
      <c r="B245" s="404"/>
      <c r="C245" s="614" t="s">
        <v>816</v>
      </c>
      <c r="D245" s="614"/>
      <c r="E245" s="403" t="s">
        <v>1276</v>
      </c>
      <c r="F245" s="380"/>
    </row>
    <row r="246" spans="2:6" ht="18" customHeight="1" hidden="1">
      <c r="B246" s="421" t="s">
        <v>1277</v>
      </c>
      <c r="C246" s="405"/>
      <c r="D246" s="422"/>
      <c r="E246" s="375" t="s">
        <v>1278</v>
      </c>
      <c r="F246" s="380"/>
    </row>
    <row r="247" spans="2:6" ht="13.5" customHeight="1" hidden="1">
      <c r="B247" s="404" t="s">
        <v>644</v>
      </c>
      <c r="C247" s="405"/>
      <c r="D247" s="406"/>
      <c r="E247" s="375"/>
      <c r="F247" s="380"/>
    </row>
    <row r="248" spans="2:6" s="361" customFormat="1" ht="18" customHeight="1" hidden="1">
      <c r="B248" s="375"/>
      <c r="C248" s="423" t="s">
        <v>820</v>
      </c>
      <c r="D248" s="375"/>
      <c r="E248" s="375" t="s">
        <v>1279</v>
      </c>
      <c r="F248" s="390"/>
    </row>
    <row r="249" spans="2:6" ht="18.75" customHeight="1" hidden="1">
      <c r="B249" s="404"/>
      <c r="C249" s="614" t="s">
        <v>1280</v>
      </c>
      <c r="D249" s="614"/>
      <c r="E249" s="403" t="s">
        <v>1281</v>
      </c>
      <c r="F249" s="380"/>
    </row>
    <row r="250" spans="2:6" ht="12.75" hidden="1">
      <c r="B250" s="404"/>
      <c r="C250" s="410"/>
      <c r="D250" s="410" t="s">
        <v>824</v>
      </c>
      <c r="E250" s="403" t="s">
        <v>1282</v>
      </c>
      <c r="F250" s="380"/>
    </row>
    <row r="251" spans="2:6" ht="12.75" hidden="1">
      <c r="B251" s="404"/>
      <c r="C251" s="410"/>
      <c r="D251" s="410" t="s">
        <v>826</v>
      </c>
      <c r="E251" s="403" t="s">
        <v>1283</v>
      </c>
      <c r="F251" s="380"/>
    </row>
    <row r="252" spans="2:6" ht="12.75" hidden="1">
      <c r="B252" s="404"/>
      <c r="C252" s="410" t="s">
        <v>828</v>
      </c>
      <c r="D252" s="410"/>
      <c r="E252" s="403" t="s">
        <v>1284</v>
      </c>
      <c r="F252" s="380"/>
    </row>
    <row r="253" spans="2:6" ht="12.75" hidden="1">
      <c r="B253" s="404"/>
      <c r="C253" s="410" t="s">
        <v>1285</v>
      </c>
      <c r="D253" s="410"/>
      <c r="E253" s="403" t="s">
        <v>1286</v>
      </c>
      <c r="F253" s="380"/>
    </row>
    <row r="254" spans="2:6" ht="12.75" hidden="1">
      <c r="B254" s="424" t="s">
        <v>1287</v>
      </c>
      <c r="C254" s="411"/>
      <c r="D254" s="411"/>
      <c r="E254" s="425">
        <v>79.07</v>
      </c>
      <c r="F254" s="380"/>
    </row>
    <row r="255" spans="2:6" ht="16.5" customHeight="1" hidden="1">
      <c r="B255" s="615" t="s">
        <v>1288</v>
      </c>
      <c r="C255" s="615"/>
      <c r="D255" s="615"/>
      <c r="E255" s="375" t="s">
        <v>1289</v>
      </c>
      <c r="F255" s="380"/>
    </row>
    <row r="256" spans="2:6" ht="10.5" customHeight="1" hidden="1">
      <c r="B256" s="404" t="s">
        <v>644</v>
      </c>
      <c r="C256" s="405"/>
      <c r="D256" s="406"/>
      <c r="E256" s="375"/>
      <c r="F256" s="380"/>
    </row>
    <row r="257" spans="2:6" ht="15" customHeight="1" hidden="1">
      <c r="B257" s="424"/>
      <c r="C257" s="616" t="s">
        <v>1330</v>
      </c>
      <c r="D257" s="617"/>
      <c r="E257" s="375" t="s">
        <v>1291</v>
      </c>
      <c r="F257" s="380"/>
    </row>
    <row r="258" spans="2:6" ht="12.75" hidden="1">
      <c r="B258" s="424"/>
      <c r="C258" s="405"/>
      <c r="D258" s="406" t="s">
        <v>838</v>
      </c>
      <c r="E258" s="375" t="s">
        <v>1292</v>
      </c>
      <c r="F258" s="380"/>
    </row>
    <row r="259" spans="2:6" ht="12.75" hidden="1">
      <c r="B259" s="424"/>
      <c r="C259" s="405"/>
      <c r="D259" s="406" t="s">
        <v>1293</v>
      </c>
      <c r="E259" s="375" t="s">
        <v>1294</v>
      </c>
      <c r="F259" s="380"/>
    </row>
    <row r="260" spans="2:6" ht="10.5" customHeight="1" hidden="1">
      <c r="B260" s="424"/>
      <c r="C260" s="405"/>
      <c r="D260" s="406" t="s">
        <v>844</v>
      </c>
      <c r="E260" s="375" t="s">
        <v>1295</v>
      </c>
      <c r="F260" s="380"/>
    </row>
    <row r="261" spans="2:6" ht="0" customHeight="1" hidden="1">
      <c r="B261" s="424" t="s">
        <v>1296</v>
      </c>
      <c r="C261" s="405"/>
      <c r="D261" s="406"/>
      <c r="E261" s="375" t="s">
        <v>1297</v>
      </c>
      <c r="F261" s="380"/>
    </row>
    <row r="262" spans="2:6" ht="12.75" hidden="1">
      <c r="B262" s="404" t="s">
        <v>644</v>
      </c>
      <c r="C262" s="405"/>
      <c r="D262" s="406"/>
      <c r="E262" s="375"/>
      <c r="F262" s="380"/>
    </row>
    <row r="263" spans="2:6" ht="12.75" hidden="1">
      <c r="B263" s="424"/>
      <c r="C263" s="405" t="s">
        <v>1298</v>
      </c>
      <c r="D263" s="406"/>
      <c r="E263" s="375" t="s">
        <v>1299</v>
      </c>
      <c r="F263" s="380"/>
    </row>
    <row r="264" spans="2:6" s="361" customFormat="1" ht="18" customHeight="1" hidden="1">
      <c r="B264" s="374"/>
      <c r="C264" s="408" t="s">
        <v>854</v>
      </c>
      <c r="D264" s="376"/>
      <c r="E264" s="375" t="s">
        <v>1300</v>
      </c>
      <c r="F264" s="390"/>
    </row>
    <row r="265" spans="2:6" s="361" customFormat="1" ht="18" customHeight="1" hidden="1">
      <c r="B265" s="374"/>
      <c r="C265" s="376" t="s">
        <v>856</v>
      </c>
      <c r="D265" s="376"/>
      <c r="E265" s="375" t="s">
        <v>1301</v>
      </c>
      <c r="F265" s="390"/>
    </row>
    <row r="266" spans="2:6" s="361" customFormat="1" ht="12" customHeight="1" hidden="1">
      <c r="B266" s="426" t="s">
        <v>1302</v>
      </c>
      <c r="C266" s="376"/>
      <c r="D266" s="374"/>
      <c r="E266" s="370">
        <v>83.07</v>
      </c>
      <c r="F266" s="390"/>
    </row>
    <row r="267" spans="2:6" s="361" customFormat="1" ht="12" customHeight="1" hidden="1">
      <c r="B267" s="375" t="s">
        <v>644</v>
      </c>
      <c r="C267" s="375"/>
      <c r="D267" s="375"/>
      <c r="E267" s="375"/>
      <c r="F267" s="390"/>
    </row>
    <row r="268" spans="2:6" s="361" customFormat="1" ht="16.5" customHeight="1" hidden="1">
      <c r="B268" s="376"/>
      <c r="C268" s="376" t="s">
        <v>1303</v>
      </c>
      <c r="D268" s="374"/>
      <c r="E268" s="375" t="s">
        <v>1304</v>
      </c>
      <c r="F268" s="390"/>
    </row>
    <row r="269" spans="2:6" s="361" customFormat="1" ht="12" customHeight="1" hidden="1">
      <c r="B269" s="376"/>
      <c r="C269" s="376"/>
      <c r="D269" s="408" t="s">
        <v>862</v>
      </c>
      <c r="E269" s="375" t="s">
        <v>1305</v>
      </c>
      <c r="F269" s="390"/>
    </row>
    <row r="270" spans="2:6" s="361" customFormat="1" ht="15" customHeight="1" hidden="1">
      <c r="B270" s="376"/>
      <c r="C270" s="376"/>
      <c r="D270" s="408" t="s">
        <v>864</v>
      </c>
      <c r="E270" s="375" t="s">
        <v>1306</v>
      </c>
      <c r="F270" s="390"/>
    </row>
    <row r="271" spans="2:6" s="361" customFormat="1" ht="12" customHeight="1" hidden="1">
      <c r="B271" s="376"/>
      <c r="C271" s="376"/>
      <c r="D271" s="376" t="s">
        <v>866</v>
      </c>
      <c r="E271" s="408" t="s">
        <v>1307</v>
      </c>
      <c r="F271" s="390"/>
    </row>
    <row r="272" spans="2:6" ht="12.75" hidden="1">
      <c r="B272" s="424" t="s">
        <v>1308</v>
      </c>
      <c r="C272" s="405"/>
      <c r="D272" s="406"/>
      <c r="E272" s="375" t="s">
        <v>1309</v>
      </c>
      <c r="F272" s="380"/>
    </row>
    <row r="273" spans="2:6" ht="12" customHeight="1" hidden="1">
      <c r="B273" s="404" t="s">
        <v>644</v>
      </c>
      <c r="C273" s="405"/>
      <c r="D273" s="406"/>
      <c r="E273" s="375"/>
      <c r="F273" s="380"/>
    </row>
    <row r="274" spans="2:6" ht="12.75" hidden="1">
      <c r="B274" s="404"/>
      <c r="C274" s="410" t="s">
        <v>1310</v>
      </c>
      <c r="D274" s="411"/>
      <c r="E274" s="403" t="s">
        <v>1311</v>
      </c>
      <c r="F274" s="380"/>
    </row>
    <row r="275" spans="2:6" ht="15" customHeight="1" hidden="1">
      <c r="B275" s="404"/>
      <c r="C275" s="410"/>
      <c r="D275" s="419" t="s">
        <v>874</v>
      </c>
      <c r="E275" s="410" t="s">
        <v>1312</v>
      </c>
      <c r="F275" s="380"/>
    </row>
    <row r="276" spans="2:6" ht="12.75" hidden="1">
      <c r="B276" s="404"/>
      <c r="C276" s="410"/>
      <c r="D276" s="419" t="s">
        <v>876</v>
      </c>
      <c r="E276" s="410" t="s">
        <v>1313</v>
      </c>
      <c r="F276" s="380"/>
    </row>
    <row r="277" spans="2:6" ht="12.75" hidden="1">
      <c r="B277" s="404"/>
      <c r="C277" s="410"/>
      <c r="D277" s="410" t="s">
        <v>878</v>
      </c>
      <c r="E277" s="410" t="s">
        <v>1314</v>
      </c>
      <c r="F277" s="380"/>
    </row>
    <row r="278" spans="2:6" ht="12.75" hidden="1">
      <c r="B278" s="404"/>
      <c r="C278" s="410" t="s">
        <v>1315</v>
      </c>
      <c r="D278" s="410"/>
      <c r="E278" s="403" t="s">
        <v>1316</v>
      </c>
      <c r="F278" s="380"/>
    </row>
    <row r="279" spans="2:6" ht="13.5" customHeight="1" hidden="1">
      <c r="B279" s="404"/>
      <c r="C279" s="410"/>
      <c r="D279" s="410" t="s">
        <v>888</v>
      </c>
      <c r="E279" s="403" t="s">
        <v>1317</v>
      </c>
      <c r="F279" s="380"/>
    </row>
    <row r="280" spans="2:6" s="361" customFormat="1" ht="13.5" customHeight="1" hidden="1">
      <c r="B280" s="408"/>
      <c r="C280" s="408" t="s">
        <v>890</v>
      </c>
      <c r="D280" s="375"/>
      <c r="E280" s="375" t="s">
        <v>1318</v>
      </c>
      <c r="F280" s="390"/>
    </row>
    <row r="281" spans="2:6" s="361" customFormat="1" ht="18" customHeight="1" hidden="1">
      <c r="B281" s="374" t="s">
        <v>1319</v>
      </c>
      <c r="C281" s="376"/>
      <c r="D281" s="376"/>
      <c r="E281" s="370">
        <v>87.07</v>
      </c>
      <c r="F281" s="390"/>
    </row>
    <row r="282" spans="2:6" s="361" customFormat="1" ht="10.5" customHeight="1" hidden="1">
      <c r="B282" s="375" t="s">
        <v>644</v>
      </c>
      <c r="C282" s="375"/>
      <c r="D282" s="375"/>
      <c r="E282" s="375"/>
      <c r="F282" s="390"/>
    </row>
    <row r="283" spans="2:6" s="361" customFormat="1" ht="12" customHeight="1" hidden="1">
      <c r="B283" s="374"/>
      <c r="C283" s="408" t="s">
        <v>898</v>
      </c>
      <c r="D283" s="376"/>
      <c r="E283" s="375" t="s">
        <v>1320</v>
      </c>
      <c r="F283" s="390"/>
    </row>
    <row r="284" spans="2:6" s="361" customFormat="1" ht="15" customHeight="1" hidden="1">
      <c r="B284" s="374"/>
      <c r="C284" s="408" t="s">
        <v>900</v>
      </c>
      <c r="D284" s="376"/>
      <c r="E284" s="375" t="s">
        <v>1321</v>
      </c>
      <c r="F284" s="390"/>
    </row>
    <row r="285" spans="2:6" s="361" customFormat="1" ht="15" customHeight="1" hidden="1">
      <c r="B285" s="374"/>
      <c r="C285" s="376" t="s">
        <v>902</v>
      </c>
      <c r="D285" s="376"/>
      <c r="E285" s="375" t="s">
        <v>1322</v>
      </c>
      <c r="F285" s="390"/>
    </row>
    <row r="286" spans="2:6" ht="12.75" hidden="1">
      <c r="B286" s="424" t="s">
        <v>1323</v>
      </c>
      <c r="C286" s="427"/>
      <c r="D286" s="427"/>
      <c r="E286" s="412" t="s">
        <v>1324</v>
      </c>
      <c r="F286" s="380"/>
    </row>
    <row r="287" spans="2:6" ht="12" hidden="1">
      <c r="B287" s="428" t="s">
        <v>987</v>
      </c>
      <c r="C287" s="405"/>
      <c r="D287" s="406" t="s">
        <v>1325</v>
      </c>
      <c r="E287" s="412" t="s">
        <v>1326</v>
      </c>
      <c r="F287" s="380"/>
    </row>
    <row r="288" spans="2:6" ht="12.75">
      <c r="B288" s="362" t="s">
        <v>1331</v>
      </c>
      <c r="C288" s="363"/>
      <c r="D288" s="364"/>
      <c r="E288" s="365"/>
      <c r="F288" s="378">
        <f>F289</f>
        <v>110732</v>
      </c>
    </row>
    <row r="289" spans="2:6" ht="12.75">
      <c r="B289" s="367" t="s">
        <v>1150</v>
      </c>
      <c r="C289" s="368"/>
      <c r="D289" s="369"/>
      <c r="E289" s="370" t="s">
        <v>247</v>
      </c>
      <c r="F289" s="371">
        <f>F290</f>
        <v>110732</v>
      </c>
    </row>
    <row r="290" spans="2:6" ht="12.75">
      <c r="B290" s="367" t="s">
        <v>1151</v>
      </c>
      <c r="C290" s="372"/>
      <c r="D290" s="372"/>
      <c r="E290" s="373" t="s">
        <v>1152</v>
      </c>
      <c r="F290" s="371">
        <f>F291</f>
        <v>110732</v>
      </c>
    </row>
    <row r="291" spans="2:6" ht="27" customHeight="1">
      <c r="B291" s="374"/>
      <c r="C291" s="614" t="s">
        <v>1332</v>
      </c>
      <c r="D291" s="614"/>
      <c r="E291" s="375" t="s">
        <v>1154</v>
      </c>
      <c r="F291" s="371">
        <f>F292</f>
        <v>110732</v>
      </c>
    </row>
    <row r="292" spans="2:6" ht="12.75">
      <c r="B292" s="374"/>
      <c r="C292" s="376"/>
      <c r="D292" s="372" t="s">
        <v>1155</v>
      </c>
      <c r="E292" s="375" t="s">
        <v>1156</v>
      </c>
      <c r="F292" s="371">
        <v>110732</v>
      </c>
    </row>
    <row r="293" spans="2:6" ht="31.5" customHeight="1">
      <c r="B293" s="374"/>
      <c r="C293" s="376"/>
      <c r="D293" s="372" t="s">
        <v>1157</v>
      </c>
      <c r="E293" s="375" t="s">
        <v>1158</v>
      </c>
      <c r="F293" s="371"/>
    </row>
    <row r="294" spans="2:6" ht="24" customHeight="1">
      <c r="B294" s="374"/>
      <c r="C294" s="376"/>
      <c r="D294" s="372" t="s">
        <v>1159</v>
      </c>
      <c r="E294" s="375" t="s">
        <v>1160</v>
      </c>
      <c r="F294" s="371"/>
    </row>
    <row r="295" spans="2:6" ht="25.5" customHeight="1">
      <c r="B295" s="374"/>
      <c r="C295" s="376"/>
      <c r="D295" s="372" t="s">
        <v>1165</v>
      </c>
      <c r="E295" s="375" t="s">
        <v>1166</v>
      </c>
      <c r="F295" s="371"/>
    </row>
    <row r="296" spans="2:6" ht="31.5" customHeight="1">
      <c r="B296" s="374"/>
      <c r="C296" s="376"/>
      <c r="D296" s="372" t="s">
        <v>1167</v>
      </c>
      <c r="E296" s="375" t="s">
        <v>1168</v>
      </c>
      <c r="F296" s="371"/>
    </row>
    <row r="297" spans="2:6" ht="28.5" customHeight="1">
      <c r="B297" s="374"/>
      <c r="C297" s="376"/>
      <c r="D297" s="372" t="s">
        <v>1169</v>
      </c>
      <c r="E297" s="375" t="s">
        <v>1170</v>
      </c>
      <c r="F297" s="371"/>
    </row>
    <row r="298" spans="2:6" ht="32.25" customHeight="1">
      <c r="B298" s="374"/>
      <c r="C298" s="376"/>
      <c r="D298" s="372" t="s">
        <v>1171</v>
      </c>
      <c r="E298" s="375" t="s">
        <v>1172</v>
      </c>
      <c r="F298" s="371"/>
    </row>
    <row r="299" spans="2:6" ht="21.75" customHeight="1">
      <c r="B299" s="624" t="s">
        <v>1333</v>
      </c>
      <c r="C299" s="624"/>
      <c r="D299" s="624"/>
      <c r="E299" s="429"/>
      <c r="F299" s="378">
        <f>F318+F394</f>
        <v>110732</v>
      </c>
    </row>
    <row r="300" spans="2:6" ht="21" customHeight="1">
      <c r="B300" s="625" t="s">
        <v>1174</v>
      </c>
      <c r="C300" s="625"/>
      <c r="D300" s="625"/>
      <c r="E300" s="411">
        <v>50.07</v>
      </c>
      <c r="F300" s="380"/>
    </row>
    <row r="301" spans="2:6" ht="12.75">
      <c r="B301" s="421" t="s">
        <v>1175</v>
      </c>
      <c r="C301" s="405"/>
      <c r="D301" s="422"/>
      <c r="E301" s="375" t="s">
        <v>1176</v>
      </c>
      <c r="F301" s="380"/>
    </row>
    <row r="302" spans="2:6" ht="12.75">
      <c r="B302" s="404" t="s">
        <v>644</v>
      </c>
      <c r="C302" s="405"/>
      <c r="D302" s="406"/>
      <c r="E302" s="375"/>
      <c r="F302" s="380"/>
    </row>
    <row r="303" spans="2:6" ht="12">
      <c r="B303" s="405"/>
      <c r="C303" s="428" t="s">
        <v>1177</v>
      </c>
      <c r="D303" s="406"/>
      <c r="E303" s="375" t="s">
        <v>1178</v>
      </c>
      <c r="F303" s="380"/>
    </row>
    <row r="304" spans="2:6" s="361" customFormat="1" ht="14.25" customHeight="1">
      <c r="B304" s="418"/>
      <c r="C304" s="408"/>
      <c r="D304" s="408" t="s">
        <v>647</v>
      </c>
      <c r="E304" s="375" t="s">
        <v>1179</v>
      </c>
      <c r="F304" s="390"/>
    </row>
    <row r="305" spans="2:6" s="361" customFormat="1" ht="14.25" customHeight="1">
      <c r="B305" s="426" t="s">
        <v>1180</v>
      </c>
      <c r="C305" s="426"/>
      <c r="D305" s="418"/>
      <c r="E305" s="370" t="s">
        <v>1181</v>
      </c>
      <c r="F305" s="390"/>
    </row>
    <row r="306" spans="2:6" s="361" customFormat="1" ht="18" customHeight="1">
      <c r="B306" s="374"/>
      <c r="C306" s="376" t="s">
        <v>657</v>
      </c>
      <c r="D306" s="418"/>
      <c r="E306" s="375" t="s">
        <v>1182</v>
      </c>
      <c r="F306" s="390"/>
    </row>
    <row r="307" spans="2:6" s="361" customFormat="1" ht="14.25" customHeight="1">
      <c r="B307" s="418"/>
      <c r="C307" s="408" t="s">
        <v>659</v>
      </c>
      <c r="D307" s="430"/>
      <c r="E307" s="375" t="s">
        <v>1183</v>
      </c>
      <c r="F307" s="390"/>
    </row>
    <row r="308" spans="2:6" s="361" customFormat="1" ht="15" customHeight="1">
      <c r="B308" s="623" t="s">
        <v>1184</v>
      </c>
      <c r="C308" s="623"/>
      <c r="D308" s="623"/>
      <c r="E308" s="370">
        <v>59.07</v>
      </c>
      <c r="F308" s="390"/>
    </row>
    <row r="309" spans="2:6" s="361" customFormat="1" ht="12.75" customHeight="1">
      <c r="B309" s="374" t="s">
        <v>1185</v>
      </c>
      <c r="C309" s="418"/>
      <c r="D309" s="374"/>
      <c r="E309" s="370">
        <v>60.07</v>
      </c>
      <c r="F309" s="390"/>
    </row>
    <row r="310" spans="2:6" s="361" customFormat="1" ht="18" customHeight="1">
      <c r="B310" s="375" t="s">
        <v>644</v>
      </c>
      <c r="C310" s="375"/>
      <c r="D310" s="375"/>
      <c r="E310" s="375"/>
      <c r="F310" s="390"/>
    </row>
    <row r="311" spans="2:6" s="361" customFormat="1" ht="12" customHeight="1">
      <c r="B311" s="418"/>
      <c r="C311" s="408" t="s">
        <v>675</v>
      </c>
      <c r="D311" s="418"/>
      <c r="E311" s="375" t="s">
        <v>1186</v>
      </c>
      <c r="F311" s="390"/>
    </row>
    <row r="312" spans="2:6" s="361" customFormat="1" ht="15" customHeight="1">
      <c r="B312" s="623" t="s">
        <v>1187</v>
      </c>
      <c r="C312" s="623"/>
      <c r="D312" s="623"/>
      <c r="E312" s="370">
        <v>61.07</v>
      </c>
      <c r="F312" s="390"/>
    </row>
    <row r="313" spans="2:6" s="361" customFormat="1" ht="14.25" customHeight="1">
      <c r="B313" s="375" t="s">
        <v>644</v>
      </c>
      <c r="C313" s="375"/>
      <c r="D313" s="375"/>
      <c r="E313" s="375"/>
      <c r="F313" s="390"/>
    </row>
    <row r="314" spans="2:6" s="361" customFormat="1" ht="15.75" customHeight="1">
      <c r="B314" s="418"/>
      <c r="C314" s="430" t="s">
        <v>1188</v>
      </c>
      <c r="D314" s="418"/>
      <c r="E314" s="375" t="s">
        <v>1189</v>
      </c>
      <c r="F314" s="390"/>
    </row>
    <row r="315" spans="2:6" s="361" customFormat="1" ht="14.25" customHeight="1">
      <c r="B315" s="418"/>
      <c r="C315" s="430"/>
      <c r="D315" s="408" t="s">
        <v>681</v>
      </c>
      <c r="E315" s="375" t="s">
        <v>1190</v>
      </c>
      <c r="F315" s="390"/>
    </row>
    <row r="316" spans="2:6" s="361" customFormat="1" ht="18" customHeight="1">
      <c r="B316" s="418"/>
      <c r="C316" s="430" t="s">
        <v>683</v>
      </c>
      <c r="D316" s="418"/>
      <c r="E316" s="375" t="s">
        <v>1191</v>
      </c>
      <c r="F316" s="390"/>
    </row>
    <row r="317" spans="2:6" s="361" customFormat="1" ht="18" customHeight="1">
      <c r="B317" s="418"/>
      <c r="C317" s="430" t="s">
        <v>685</v>
      </c>
      <c r="D317" s="418"/>
      <c r="E317" s="375" t="s">
        <v>1192</v>
      </c>
      <c r="F317" s="390"/>
    </row>
    <row r="318" spans="2:6" s="397" customFormat="1" ht="21" customHeight="1">
      <c r="B318" s="620" t="s">
        <v>1193</v>
      </c>
      <c r="C318" s="620"/>
      <c r="D318" s="620"/>
      <c r="E318" s="425" t="s">
        <v>1194</v>
      </c>
      <c r="F318" s="380">
        <f>F336+F319+F344</f>
        <v>28523</v>
      </c>
    </row>
    <row r="319" spans="2:6" ht="20.25" customHeight="1">
      <c r="B319" s="620" t="s">
        <v>1195</v>
      </c>
      <c r="C319" s="620"/>
      <c r="D319" s="620"/>
      <c r="E319" s="375" t="s">
        <v>1196</v>
      </c>
      <c r="F319" s="380">
        <f>+F324+F321</f>
        <v>19005</v>
      </c>
    </row>
    <row r="320" spans="2:6" ht="12.75">
      <c r="B320" s="404" t="s">
        <v>644</v>
      </c>
      <c r="C320" s="405"/>
      <c r="D320" s="406"/>
      <c r="E320" s="375"/>
      <c r="F320" s="380"/>
    </row>
    <row r="321" spans="2:6" ht="12.75">
      <c r="B321" s="404"/>
      <c r="C321" s="410" t="s">
        <v>1197</v>
      </c>
      <c r="D321" s="420"/>
      <c r="E321" s="403" t="s">
        <v>1198</v>
      </c>
      <c r="F321" s="380">
        <f>F322</f>
        <v>6837</v>
      </c>
    </row>
    <row r="322" spans="2:6" ht="12.75">
      <c r="B322" s="404"/>
      <c r="C322" s="410"/>
      <c r="D322" s="410" t="s">
        <v>693</v>
      </c>
      <c r="E322" s="403" t="s">
        <v>1199</v>
      </c>
      <c r="F322" s="380">
        <v>6837</v>
      </c>
    </row>
    <row r="323" spans="2:6" ht="12.75">
      <c r="B323" s="404"/>
      <c r="C323" s="410"/>
      <c r="D323" s="410" t="s">
        <v>695</v>
      </c>
      <c r="E323" s="403" t="s">
        <v>1200</v>
      </c>
      <c r="F323" s="380"/>
    </row>
    <row r="324" spans="2:6" ht="15" customHeight="1">
      <c r="B324" s="404"/>
      <c r="C324" s="614" t="s">
        <v>1201</v>
      </c>
      <c r="D324" s="614"/>
      <c r="E324" s="403" t="s">
        <v>1202</v>
      </c>
      <c r="F324" s="380">
        <f>F325+F326</f>
        <v>12168</v>
      </c>
    </row>
    <row r="325" spans="2:6" ht="12.75">
      <c r="B325" s="404"/>
      <c r="C325" s="410"/>
      <c r="D325" s="410" t="s">
        <v>699</v>
      </c>
      <c r="E325" s="403" t="s">
        <v>1203</v>
      </c>
      <c r="F325" s="380">
        <v>1750</v>
      </c>
    </row>
    <row r="326" spans="2:6" ht="12.75">
      <c r="B326" s="404"/>
      <c r="C326" s="410"/>
      <c r="D326" s="410" t="s">
        <v>701</v>
      </c>
      <c r="E326" s="403" t="s">
        <v>1204</v>
      </c>
      <c r="F326" s="380">
        <v>10418</v>
      </c>
    </row>
    <row r="327" spans="2:6" ht="12.75">
      <c r="B327" s="404"/>
      <c r="C327" s="410"/>
      <c r="D327" s="419" t="s">
        <v>703</v>
      </c>
      <c r="E327" s="403" t="s">
        <v>1205</v>
      </c>
      <c r="F327" s="380"/>
    </row>
    <row r="328" spans="2:6" ht="12.75">
      <c r="B328" s="404"/>
      <c r="C328" s="410" t="s">
        <v>1206</v>
      </c>
      <c r="D328" s="419"/>
      <c r="E328" s="403" t="s">
        <v>1207</v>
      </c>
      <c r="F328" s="380"/>
    </row>
    <row r="329" spans="2:6" ht="12.75">
      <c r="B329" s="404"/>
      <c r="C329" s="410" t="s">
        <v>1208</v>
      </c>
      <c r="D329" s="420"/>
      <c r="E329" s="403" t="s">
        <v>1209</v>
      </c>
      <c r="F329" s="380"/>
    </row>
    <row r="330" spans="2:6" ht="12.75">
      <c r="B330" s="404"/>
      <c r="C330" s="410"/>
      <c r="D330" s="410" t="s">
        <v>709</v>
      </c>
      <c r="E330" s="403" t="s">
        <v>1210</v>
      </c>
      <c r="F330" s="380"/>
    </row>
    <row r="331" spans="2:6" s="361" customFormat="1" ht="15.75" customHeight="1">
      <c r="B331" s="418"/>
      <c r="C331" s="408" t="s">
        <v>1211</v>
      </c>
      <c r="D331" s="408"/>
      <c r="E331" s="375" t="s">
        <v>1212</v>
      </c>
      <c r="F331" s="390"/>
    </row>
    <row r="332" spans="2:6" s="361" customFormat="1" ht="15" customHeight="1">
      <c r="B332" s="418"/>
      <c r="C332" s="408"/>
      <c r="D332" s="408" t="s">
        <v>713</v>
      </c>
      <c r="E332" s="375" t="s">
        <v>1213</v>
      </c>
      <c r="F332" s="390"/>
    </row>
    <row r="333" spans="2:6" s="361" customFormat="1" ht="14.25" customHeight="1">
      <c r="B333" s="418"/>
      <c r="C333" s="408"/>
      <c r="D333" s="408" t="s">
        <v>715</v>
      </c>
      <c r="E333" s="375" t="s">
        <v>1214</v>
      </c>
      <c r="F333" s="390"/>
    </row>
    <row r="334" spans="2:6" s="361" customFormat="1" ht="14.25" customHeight="1">
      <c r="B334" s="418"/>
      <c r="C334" s="408" t="s">
        <v>1215</v>
      </c>
      <c r="D334" s="408"/>
      <c r="E334" s="375" t="s">
        <v>1216</v>
      </c>
      <c r="F334" s="390"/>
    </row>
    <row r="335" spans="2:6" ht="12.75">
      <c r="B335" s="404"/>
      <c r="C335" s="419" t="s">
        <v>723</v>
      </c>
      <c r="D335" s="419"/>
      <c r="E335" s="403" t="s">
        <v>1217</v>
      </c>
      <c r="F335" s="380"/>
    </row>
    <row r="336" spans="2:6" ht="12.75">
      <c r="B336" s="424" t="s">
        <v>1218</v>
      </c>
      <c r="C336" s="419"/>
      <c r="D336" s="419"/>
      <c r="E336" s="403" t="s">
        <v>1219</v>
      </c>
      <c r="F336" s="380">
        <f>F338</f>
        <v>3563</v>
      </c>
    </row>
    <row r="337" spans="2:6" ht="12.75">
      <c r="B337" s="404" t="s">
        <v>644</v>
      </c>
      <c r="C337" s="419"/>
      <c r="D337" s="419"/>
      <c r="E337" s="403"/>
      <c r="F337" s="380"/>
    </row>
    <row r="338" spans="2:6" ht="16.5" customHeight="1">
      <c r="B338" s="404"/>
      <c r="C338" s="614" t="s">
        <v>1220</v>
      </c>
      <c r="D338" s="614"/>
      <c r="E338" s="403" t="s">
        <v>1221</v>
      </c>
      <c r="F338" s="380">
        <f>F339</f>
        <v>3563</v>
      </c>
    </row>
    <row r="339" spans="2:6" ht="12.75">
      <c r="B339" s="404"/>
      <c r="C339" s="419"/>
      <c r="D339" s="419" t="s">
        <v>729</v>
      </c>
      <c r="E339" s="403" t="s">
        <v>1222</v>
      </c>
      <c r="F339" s="380">
        <v>3563</v>
      </c>
    </row>
    <row r="340" spans="2:6" s="361" customFormat="1" ht="12" customHeight="1">
      <c r="B340" s="376"/>
      <c r="C340" s="376"/>
      <c r="D340" s="376" t="s">
        <v>731</v>
      </c>
      <c r="E340" s="375" t="s">
        <v>1223</v>
      </c>
      <c r="F340" s="390"/>
    </row>
    <row r="341" spans="2:6" s="361" customFormat="1" ht="12.75" customHeight="1">
      <c r="B341" s="376"/>
      <c r="C341" s="376" t="s">
        <v>733</v>
      </c>
      <c r="D341" s="376"/>
      <c r="E341" s="375" t="s">
        <v>1224</v>
      </c>
      <c r="F341" s="390"/>
    </row>
    <row r="342" spans="2:6" ht="12.75">
      <c r="B342" s="404"/>
      <c r="C342" s="419" t="s">
        <v>1225</v>
      </c>
      <c r="D342" s="419"/>
      <c r="E342" s="403" t="s">
        <v>1226</v>
      </c>
      <c r="F342" s="380"/>
    </row>
    <row r="343" spans="2:6" ht="12.75">
      <c r="B343" s="404"/>
      <c r="C343" s="419"/>
      <c r="D343" s="419" t="s">
        <v>737</v>
      </c>
      <c r="E343" s="403" t="s">
        <v>1227</v>
      </c>
      <c r="F343" s="380"/>
    </row>
    <row r="344" spans="2:6" ht="19.5" customHeight="1">
      <c r="B344" s="620" t="s">
        <v>1228</v>
      </c>
      <c r="C344" s="620"/>
      <c r="D344" s="620"/>
      <c r="E344" s="403" t="s">
        <v>1229</v>
      </c>
      <c r="F344" s="380">
        <f>F346</f>
        <v>5955</v>
      </c>
    </row>
    <row r="345" spans="2:6" ht="12.75">
      <c r="B345" s="404" t="s">
        <v>644</v>
      </c>
      <c r="C345" s="405"/>
      <c r="D345" s="406"/>
      <c r="E345" s="375"/>
      <c r="F345" s="380"/>
    </row>
    <row r="346" spans="2:6" ht="15.75" customHeight="1">
      <c r="B346" s="404"/>
      <c r="C346" s="618" t="s">
        <v>1230</v>
      </c>
      <c r="D346" s="618"/>
      <c r="E346" s="375" t="s">
        <v>1231</v>
      </c>
      <c r="F346" s="380">
        <f>F349</f>
        <v>5955</v>
      </c>
    </row>
    <row r="347" spans="2:6" ht="12.75">
      <c r="B347" s="404"/>
      <c r="C347" s="405"/>
      <c r="D347" s="406" t="s">
        <v>743</v>
      </c>
      <c r="E347" s="375" t="s">
        <v>1232</v>
      </c>
      <c r="F347" s="380"/>
    </row>
    <row r="348" spans="2:6" ht="12.75">
      <c r="B348" s="404"/>
      <c r="C348" s="405"/>
      <c r="D348" s="406" t="s">
        <v>745</v>
      </c>
      <c r="E348" s="375" t="s">
        <v>1233</v>
      </c>
      <c r="F348" s="380"/>
    </row>
    <row r="349" spans="2:6" ht="12.75">
      <c r="B349" s="404"/>
      <c r="C349" s="405"/>
      <c r="D349" s="406" t="s">
        <v>747</v>
      </c>
      <c r="E349" s="375" t="s">
        <v>1234</v>
      </c>
      <c r="F349" s="380">
        <v>5955</v>
      </c>
    </row>
    <row r="350" spans="2:6" ht="12.75">
      <c r="B350" s="404"/>
      <c r="C350" s="405"/>
      <c r="D350" s="406" t="s">
        <v>749</v>
      </c>
      <c r="E350" s="375" t="s">
        <v>1235</v>
      </c>
      <c r="F350" s="380"/>
    </row>
    <row r="351" spans="2:6" ht="12.75">
      <c r="B351" s="404"/>
      <c r="C351" s="405"/>
      <c r="D351" s="406" t="s">
        <v>751</v>
      </c>
      <c r="E351" s="375" t="s">
        <v>1236</v>
      </c>
      <c r="F351" s="380"/>
    </row>
    <row r="352" spans="2:6" ht="12.75">
      <c r="B352" s="404"/>
      <c r="C352" s="405"/>
      <c r="D352" s="406" t="s">
        <v>753</v>
      </c>
      <c r="E352" s="375" t="s">
        <v>1237</v>
      </c>
      <c r="F352" s="380"/>
    </row>
    <row r="353" spans="2:6" ht="15" customHeight="1">
      <c r="B353" s="404"/>
      <c r="C353" s="405"/>
      <c r="D353" s="407" t="s">
        <v>984</v>
      </c>
      <c r="E353" s="375" t="s">
        <v>1238</v>
      </c>
      <c r="F353" s="380"/>
    </row>
    <row r="354" spans="2:6" ht="12.75">
      <c r="B354" s="404"/>
      <c r="C354" s="405"/>
      <c r="D354" s="406" t="s">
        <v>757</v>
      </c>
      <c r="E354" s="375" t="s">
        <v>1239</v>
      </c>
      <c r="F354" s="380"/>
    </row>
    <row r="355" spans="2:6" ht="12.75">
      <c r="B355" s="404"/>
      <c r="C355" s="405"/>
      <c r="D355" s="406" t="s">
        <v>759</v>
      </c>
      <c r="E355" s="375" t="s">
        <v>1240</v>
      </c>
      <c r="F355" s="380"/>
    </row>
    <row r="356" spans="2:6" s="361" customFormat="1" ht="16.5" customHeight="1">
      <c r="B356" s="376"/>
      <c r="C356" s="614" t="s">
        <v>1241</v>
      </c>
      <c r="D356" s="614"/>
      <c r="E356" s="375" t="s">
        <v>1242</v>
      </c>
      <c r="F356" s="390"/>
    </row>
    <row r="357" spans="2:6" s="361" customFormat="1" ht="12.75" customHeight="1">
      <c r="B357" s="376"/>
      <c r="C357" s="408"/>
      <c r="D357" s="376" t="s">
        <v>763</v>
      </c>
      <c r="E357" s="408" t="s">
        <v>1243</v>
      </c>
      <c r="F357" s="390"/>
    </row>
    <row r="358" spans="2:6" s="361" customFormat="1" ht="12" customHeight="1">
      <c r="B358" s="376"/>
      <c r="C358" s="408"/>
      <c r="D358" s="376" t="s">
        <v>765</v>
      </c>
      <c r="E358" s="408" t="s">
        <v>1244</v>
      </c>
      <c r="F358" s="390"/>
    </row>
    <row r="359" spans="2:6" s="361" customFormat="1" ht="13.5" customHeight="1">
      <c r="B359" s="376"/>
      <c r="C359" s="408"/>
      <c r="D359" s="409" t="s">
        <v>767</v>
      </c>
      <c r="E359" s="408" t="s">
        <v>1245</v>
      </c>
      <c r="F359" s="390"/>
    </row>
    <row r="360" spans="2:6" ht="12.75">
      <c r="B360" s="405"/>
      <c r="C360" s="410" t="s">
        <v>771</v>
      </c>
      <c r="D360" s="411"/>
      <c r="E360" s="403" t="s">
        <v>1246</v>
      </c>
      <c r="F360" s="380"/>
    </row>
    <row r="361" spans="2:6" ht="18" customHeight="1">
      <c r="B361" s="619" t="s">
        <v>1247</v>
      </c>
      <c r="C361" s="619"/>
      <c r="D361" s="619"/>
      <c r="E361" s="412" t="s">
        <v>1248</v>
      </c>
      <c r="F361" s="380"/>
    </row>
    <row r="362" spans="2:6" ht="12.75">
      <c r="B362" s="404" t="s">
        <v>644</v>
      </c>
      <c r="C362" s="405"/>
      <c r="D362" s="406"/>
      <c r="E362" s="412"/>
      <c r="F362" s="380"/>
    </row>
    <row r="363" spans="2:6" ht="12">
      <c r="B363" s="405"/>
      <c r="C363" s="405" t="s">
        <v>775</v>
      </c>
      <c r="D363" s="413"/>
      <c r="E363" s="412" t="s">
        <v>1249</v>
      </c>
      <c r="F363" s="380"/>
    </row>
    <row r="364" spans="2:6" ht="12">
      <c r="B364" s="405"/>
      <c r="C364" s="405" t="s">
        <v>1250</v>
      </c>
      <c r="D364" s="413"/>
      <c r="E364" s="412" t="s">
        <v>1251</v>
      </c>
      <c r="F364" s="380"/>
    </row>
    <row r="365" spans="2:6" ht="12">
      <c r="B365" s="405"/>
      <c r="C365" s="405"/>
      <c r="D365" s="413" t="s">
        <v>779</v>
      </c>
      <c r="E365" s="412" t="s">
        <v>1252</v>
      </c>
      <c r="F365" s="380"/>
    </row>
    <row r="366" spans="2:6" ht="12">
      <c r="B366" s="405"/>
      <c r="C366" s="405" t="s">
        <v>781</v>
      </c>
      <c r="D366" s="413"/>
      <c r="E366" s="412" t="s">
        <v>1253</v>
      </c>
      <c r="F366" s="380"/>
    </row>
    <row r="367" spans="2:6" s="417" customFormat="1" ht="12" customHeight="1">
      <c r="B367" s="414"/>
      <c r="C367" s="414" t="s">
        <v>985</v>
      </c>
      <c r="D367" s="414"/>
      <c r="E367" s="415" t="s">
        <v>1254</v>
      </c>
      <c r="F367" s="416"/>
    </row>
    <row r="368" spans="2:6" s="361" customFormat="1" ht="18" customHeight="1">
      <c r="B368" s="376"/>
      <c r="C368" s="376" t="s">
        <v>785</v>
      </c>
      <c r="D368" s="376"/>
      <c r="E368" s="375" t="s">
        <v>1255</v>
      </c>
      <c r="F368" s="390"/>
    </row>
    <row r="369" spans="2:6" ht="12">
      <c r="B369" s="405"/>
      <c r="C369" s="405" t="s">
        <v>1256</v>
      </c>
      <c r="D369" s="413"/>
      <c r="E369" s="412" t="s">
        <v>1257</v>
      </c>
      <c r="F369" s="380"/>
    </row>
    <row r="370" spans="2:6" ht="12">
      <c r="B370" s="405"/>
      <c r="C370" s="405"/>
      <c r="D370" s="406" t="s">
        <v>791</v>
      </c>
      <c r="E370" s="412" t="s">
        <v>1258</v>
      </c>
      <c r="F370" s="380"/>
    </row>
    <row r="371" spans="2:6" ht="12">
      <c r="B371" s="405"/>
      <c r="C371" s="405"/>
      <c r="D371" s="406" t="s">
        <v>986</v>
      </c>
      <c r="E371" s="412" t="s">
        <v>1259</v>
      </c>
      <c r="F371" s="380"/>
    </row>
    <row r="372" spans="2:6" s="361" customFormat="1" ht="18" customHeight="1">
      <c r="B372" s="418"/>
      <c r="C372" s="408" t="s">
        <v>1260</v>
      </c>
      <c r="D372" s="376"/>
      <c r="E372" s="375" t="s">
        <v>1261</v>
      </c>
      <c r="F372" s="390"/>
    </row>
    <row r="373" spans="2:6" s="361" customFormat="1" ht="15" customHeight="1">
      <c r="B373" s="418"/>
      <c r="C373" s="408"/>
      <c r="D373" s="376" t="s">
        <v>795</v>
      </c>
      <c r="E373" s="375" t="s">
        <v>1262</v>
      </c>
      <c r="F373" s="390"/>
    </row>
    <row r="374" spans="2:6" ht="16.5" customHeight="1">
      <c r="B374" s="620" t="s">
        <v>1263</v>
      </c>
      <c r="C374" s="620"/>
      <c r="D374" s="620"/>
      <c r="E374" s="412"/>
      <c r="F374" s="380"/>
    </row>
    <row r="375" spans="2:6" ht="16.5" customHeight="1">
      <c r="B375" s="621" t="s">
        <v>1264</v>
      </c>
      <c r="C375" s="621"/>
      <c r="D375" s="621"/>
      <c r="E375" s="375" t="s">
        <v>1265</v>
      </c>
      <c r="F375" s="380"/>
    </row>
    <row r="376" spans="2:6" ht="12.75">
      <c r="B376" s="404" t="s">
        <v>644</v>
      </c>
      <c r="C376" s="405"/>
      <c r="D376" s="406"/>
      <c r="E376" s="375"/>
      <c r="F376" s="380"/>
    </row>
    <row r="377" spans="2:6" ht="12.75">
      <c r="B377" s="404"/>
      <c r="C377" s="622" t="s">
        <v>1266</v>
      </c>
      <c r="D377" s="622"/>
      <c r="E377" s="403" t="s">
        <v>1267</v>
      </c>
      <c r="F377" s="380"/>
    </row>
    <row r="378" spans="2:6" ht="12.75">
      <c r="B378" s="404"/>
      <c r="C378" s="410"/>
      <c r="D378" s="419" t="s">
        <v>802</v>
      </c>
      <c r="E378" s="403" t="s">
        <v>1268</v>
      </c>
      <c r="F378" s="380"/>
    </row>
    <row r="379" spans="2:6" ht="12.75">
      <c r="B379" s="404"/>
      <c r="C379" s="410"/>
      <c r="D379" s="420" t="s">
        <v>804</v>
      </c>
      <c r="E379" s="403" t="s">
        <v>1269</v>
      </c>
      <c r="F379" s="380"/>
    </row>
    <row r="380" spans="2:6" ht="11.25" customHeight="1">
      <c r="B380" s="404"/>
      <c r="C380" s="614" t="s">
        <v>1270</v>
      </c>
      <c r="D380" s="614"/>
      <c r="E380" s="403" t="s">
        <v>1271</v>
      </c>
      <c r="F380" s="380"/>
    </row>
    <row r="381" spans="2:6" ht="12.75">
      <c r="B381" s="404"/>
      <c r="C381" s="419"/>
      <c r="D381" s="410" t="s">
        <v>808</v>
      </c>
      <c r="E381" s="403" t="s">
        <v>1272</v>
      </c>
      <c r="F381" s="380"/>
    </row>
    <row r="382" spans="2:6" ht="12.75">
      <c r="B382" s="404"/>
      <c r="C382" s="419"/>
      <c r="D382" s="410" t="s">
        <v>810</v>
      </c>
      <c r="E382" s="403" t="s">
        <v>1273</v>
      </c>
      <c r="F382" s="380"/>
    </row>
    <row r="383" spans="2:6" ht="12.75">
      <c r="B383" s="404"/>
      <c r="C383" s="410" t="s">
        <v>812</v>
      </c>
      <c r="D383" s="410"/>
      <c r="E383" s="403" t="s">
        <v>1274</v>
      </c>
      <c r="F383" s="380"/>
    </row>
    <row r="384" spans="2:6" ht="12.75">
      <c r="B384" s="404"/>
      <c r="C384" s="410" t="s">
        <v>814</v>
      </c>
      <c r="D384" s="410"/>
      <c r="E384" s="403" t="s">
        <v>1275</v>
      </c>
      <c r="F384" s="380"/>
    </row>
    <row r="385" spans="2:6" ht="15" customHeight="1">
      <c r="B385" s="404"/>
      <c r="C385" s="614" t="s">
        <v>816</v>
      </c>
      <c r="D385" s="614"/>
      <c r="E385" s="403" t="s">
        <v>1276</v>
      </c>
      <c r="F385" s="380"/>
    </row>
    <row r="386" spans="2:6" ht="18" customHeight="1">
      <c r="B386" s="421" t="s">
        <v>1277</v>
      </c>
      <c r="C386" s="405"/>
      <c r="D386" s="422"/>
      <c r="E386" s="375" t="s">
        <v>1278</v>
      </c>
      <c r="F386" s="380"/>
    </row>
    <row r="387" spans="2:6" ht="14.25" customHeight="1">
      <c r="B387" s="404" t="s">
        <v>644</v>
      </c>
      <c r="C387" s="405"/>
      <c r="D387" s="406"/>
      <c r="E387" s="375"/>
      <c r="F387" s="380"/>
    </row>
    <row r="388" spans="2:6" s="361" customFormat="1" ht="18" customHeight="1">
      <c r="B388" s="375"/>
      <c r="C388" s="423" t="s">
        <v>820</v>
      </c>
      <c r="D388" s="375"/>
      <c r="E388" s="375" t="s">
        <v>1279</v>
      </c>
      <c r="F388" s="390"/>
    </row>
    <row r="389" spans="2:6" ht="15" customHeight="1">
      <c r="B389" s="404"/>
      <c r="C389" s="614" t="s">
        <v>1280</v>
      </c>
      <c r="D389" s="614"/>
      <c r="E389" s="403" t="s">
        <v>1281</v>
      </c>
      <c r="F389" s="380"/>
    </row>
    <row r="390" spans="2:6" ht="12.75">
      <c r="B390" s="404"/>
      <c r="C390" s="410"/>
      <c r="D390" s="410" t="s">
        <v>824</v>
      </c>
      <c r="E390" s="403" t="s">
        <v>1282</v>
      </c>
      <c r="F390" s="380"/>
    </row>
    <row r="391" spans="2:6" ht="12.75">
      <c r="B391" s="404"/>
      <c r="C391" s="410"/>
      <c r="D391" s="410" t="s">
        <v>826</v>
      </c>
      <c r="E391" s="403" t="s">
        <v>1283</v>
      </c>
      <c r="F391" s="380"/>
    </row>
    <row r="392" spans="2:6" ht="12.75">
      <c r="B392" s="404"/>
      <c r="C392" s="410" t="s">
        <v>828</v>
      </c>
      <c r="D392" s="410"/>
      <c r="E392" s="403" t="s">
        <v>1284</v>
      </c>
      <c r="F392" s="380"/>
    </row>
    <row r="393" spans="2:6" ht="12.75">
      <c r="B393" s="404"/>
      <c r="C393" s="410" t="s">
        <v>1285</v>
      </c>
      <c r="D393" s="410"/>
      <c r="E393" s="403" t="s">
        <v>1286</v>
      </c>
      <c r="F393" s="380"/>
    </row>
    <row r="394" spans="2:6" ht="18" customHeight="1">
      <c r="B394" s="424" t="s">
        <v>1287</v>
      </c>
      <c r="C394" s="411"/>
      <c r="D394" s="411"/>
      <c r="E394" s="425">
        <v>79.07</v>
      </c>
      <c r="F394" s="380">
        <f>F395+F401+F412</f>
        <v>82209</v>
      </c>
    </row>
    <row r="395" spans="2:6" ht="19.5" customHeight="1">
      <c r="B395" s="615" t="s">
        <v>1288</v>
      </c>
      <c r="C395" s="615"/>
      <c r="D395" s="615"/>
      <c r="E395" s="375" t="s">
        <v>1289</v>
      </c>
      <c r="F395" s="380">
        <f>F397</f>
        <v>13655</v>
      </c>
    </row>
    <row r="396" spans="2:6" ht="11.25" customHeight="1">
      <c r="B396" s="404" t="s">
        <v>644</v>
      </c>
      <c r="C396" s="405"/>
      <c r="D396" s="406"/>
      <c r="E396" s="375"/>
      <c r="F396" s="380"/>
    </row>
    <row r="397" spans="2:6" ht="15.75" customHeight="1">
      <c r="B397" s="424"/>
      <c r="C397" s="616" t="s">
        <v>1290</v>
      </c>
      <c r="D397" s="617"/>
      <c r="E397" s="375" t="s">
        <v>1291</v>
      </c>
      <c r="F397" s="380">
        <f>F399</f>
        <v>13655</v>
      </c>
    </row>
    <row r="398" spans="2:6" ht="12.75">
      <c r="B398" s="424"/>
      <c r="C398" s="405"/>
      <c r="D398" s="406" t="s">
        <v>838</v>
      </c>
      <c r="E398" s="375" t="s">
        <v>1292</v>
      </c>
      <c r="F398" s="380"/>
    </row>
    <row r="399" spans="2:6" ht="12.75">
      <c r="B399" s="424"/>
      <c r="C399" s="405"/>
      <c r="D399" s="406" t="s">
        <v>1293</v>
      </c>
      <c r="E399" s="375" t="s">
        <v>1294</v>
      </c>
      <c r="F399" s="380">
        <v>13655</v>
      </c>
    </row>
    <row r="400" spans="2:6" ht="12.75">
      <c r="B400" s="424"/>
      <c r="C400" s="405"/>
      <c r="D400" s="406" t="s">
        <v>844</v>
      </c>
      <c r="E400" s="375" t="s">
        <v>1295</v>
      </c>
      <c r="F400" s="380"/>
    </row>
    <row r="401" spans="2:6" ht="18.75" customHeight="1">
      <c r="B401" s="424" t="s">
        <v>1296</v>
      </c>
      <c r="C401" s="405"/>
      <c r="D401" s="406"/>
      <c r="E401" s="375" t="s">
        <v>1297</v>
      </c>
      <c r="F401" s="380">
        <f>F403</f>
        <v>42805</v>
      </c>
    </row>
    <row r="402" spans="2:6" ht="12.75">
      <c r="B402" s="404" t="s">
        <v>644</v>
      </c>
      <c r="C402" s="405"/>
      <c r="D402" s="406"/>
      <c r="E402" s="375"/>
      <c r="F402" s="380"/>
    </row>
    <row r="403" spans="2:6" ht="12.75">
      <c r="B403" s="424"/>
      <c r="C403" s="405" t="s">
        <v>1298</v>
      </c>
      <c r="D403" s="406"/>
      <c r="E403" s="375" t="s">
        <v>1299</v>
      </c>
      <c r="F403" s="380">
        <v>42805</v>
      </c>
    </row>
    <row r="404" spans="2:6" s="361" customFormat="1" ht="18" customHeight="1">
      <c r="B404" s="374"/>
      <c r="C404" s="408" t="s">
        <v>854</v>
      </c>
      <c r="D404" s="376"/>
      <c r="E404" s="375" t="s">
        <v>1300</v>
      </c>
      <c r="F404" s="390"/>
    </row>
    <row r="405" spans="2:6" s="361" customFormat="1" ht="18" customHeight="1">
      <c r="B405" s="374"/>
      <c r="C405" s="376" t="s">
        <v>856</v>
      </c>
      <c r="D405" s="376"/>
      <c r="E405" s="375" t="s">
        <v>1301</v>
      </c>
      <c r="F405" s="390"/>
    </row>
    <row r="406" spans="2:6" s="361" customFormat="1" ht="18" customHeight="1">
      <c r="B406" s="426" t="s">
        <v>1302</v>
      </c>
      <c r="C406" s="376"/>
      <c r="D406" s="374"/>
      <c r="E406" s="370">
        <v>83.07</v>
      </c>
      <c r="F406" s="390"/>
    </row>
    <row r="407" spans="2:6" s="361" customFormat="1" ht="12" customHeight="1">
      <c r="B407" s="375" t="s">
        <v>644</v>
      </c>
      <c r="C407" s="375"/>
      <c r="D407" s="375"/>
      <c r="E407" s="375"/>
      <c r="F407" s="390"/>
    </row>
    <row r="408" spans="2:6" s="361" customFormat="1" ht="18" customHeight="1">
      <c r="B408" s="376"/>
      <c r="C408" s="376" t="s">
        <v>1303</v>
      </c>
      <c r="D408" s="374"/>
      <c r="E408" s="375" t="s">
        <v>1304</v>
      </c>
      <c r="F408" s="390"/>
    </row>
    <row r="409" spans="2:6" s="361" customFormat="1" ht="12.75" customHeight="1">
      <c r="B409" s="376"/>
      <c r="C409" s="376"/>
      <c r="D409" s="408" t="s">
        <v>862</v>
      </c>
      <c r="E409" s="375" t="s">
        <v>1305</v>
      </c>
      <c r="F409" s="390"/>
    </row>
    <row r="410" spans="2:6" s="361" customFormat="1" ht="15" customHeight="1">
      <c r="B410" s="376"/>
      <c r="C410" s="376"/>
      <c r="D410" s="408" t="s">
        <v>864</v>
      </c>
      <c r="E410" s="375" t="s">
        <v>1306</v>
      </c>
      <c r="F410" s="390"/>
    </row>
    <row r="411" spans="2:6" s="361" customFormat="1" ht="12.75" customHeight="1">
      <c r="B411" s="376"/>
      <c r="C411" s="376"/>
      <c r="D411" s="376" t="s">
        <v>866</v>
      </c>
      <c r="E411" s="408" t="s">
        <v>1307</v>
      </c>
      <c r="F411" s="390"/>
    </row>
    <row r="412" spans="2:6" ht="16.5" customHeight="1">
      <c r="B412" s="424" t="s">
        <v>1308</v>
      </c>
      <c r="C412" s="405"/>
      <c r="D412" s="406"/>
      <c r="E412" s="375" t="s">
        <v>1309</v>
      </c>
      <c r="F412" s="380">
        <f>F414</f>
        <v>25749</v>
      </c>
    </row>
    <row r="413" spans="2:6" ht="12" customHeight="1">
      <c r="B413" s="404" t="s">
        <v>644</v>
      </c>
      <c r="C413" s="405"/>
      <c r="D413" s="406"/>
      <c r="E413" s="375"/>
      <c r="F413" s="380"/>
    </row>
    <row r="414" spans="2:6" ht="12.75">
      <c r="B414" s="404"/>
      <c r="C414" s="410" t="s">
        <v>1310</v>
      </c>
      <c r="D414" s="411"/>
      <c r="E414" s="403" t="s">
        <v>1311</v>
      </c>
      <c r="F414" s="380">
        <f>F417</f>
        <v>25749</v>
      </c>
    </row>
    <row r="415" spans="2:6" ht="15" customHeight="1">
      <c r="B415" s="404"/>
      <c r="C415" s="410"/>
      <c r="D415" s="419" t="s">
        <v>874</v>
      </c>
      <c r="E415" s="410" t="s">
        <v>1312</v>
      </c>
      <c r="F415" s="380"/>
    </row>
    <row r="416" spans="2:6" ht="12.75">
      <c r="B416" s="404"/>
      <c r="C416" s="410"/>
      <c r="D416" s="419" t="s">
        <v>876</v>
      </c>
      <c r="E416" s="410" t="s">
        <v>1313</v>
      </c>
      <c r="F416" s="380">
        <v>0</v>
      </c>
    </row>
    <row r="417" spans="2:6" ht="12.75">
      <c r="B417" s="404"/>
      <c r="C417" s="410"/>
      <c r="D417" s="410" t="s">
        <v>878</v>
      </c>
      <c r="E417" s="410" t="s">
        <v>1314</v>
      </c>
      <c r="F417" s="380">
        <v>25749</v>
      </c>
    </row>
    <row r="418" spans="2:6" ht="12.75">
      <c r="B418" s="404"/>
      <c r="C418" s="410" t="s">
        <v>1315</v>
      </c>
      <c r="D418" s="410"/>
      <c r="E418" s="403" t="s">
        <v>1316</v>
      </c>
      <c r="F418" s="380"/>
    </row>
    <row r="419" spans="2:6" ht="14.25" customHeight="1">
      <c r="B419" s="404"/>
      <c r="C419" s="410"/>
      <c r="D419" s="410" t="s">
        <v>888</v>
      </c>
      <c r="E419" s="403" t="s">
        <v>1317</v>
      </c>
      <c r="F419" s="380"/>
    </row>
    <row r="420" spans="2:6" s="361" customFormat="1" ht="14.25" customHeight="1">
      <c r="B420" s="408"/>
      <c r="C420" s="408" t="s">
        <v>890</v>
      </c>
      <c r="D420" s="375"/>
      <c r="E420" s="375" t="s">
        <v>1318</v>
      </c>
      <c r="F420" s="390"/>
    </row>
    <row r="421" spans="2:6" s="361" customFormat="1" ht="18" customHeight="1">
      <c r="B421" s="374" t="s">
        <v>1319</v>
      </c>
      <c r="C421" s="376"/>
      <c r="D421" s="376"/>
      <c r="E421" s="370">
        <v>87.07</v>
      </c>
      <c r="F421" s="390"/>
    </row>
    <row r="422" spans="2:6" s="361" customFormat="1" ht="11.25" customHeight="1">
      <c r="B422" s="375" t="s">
        <v>644</v>
      </c>
      <c r="C422" s="375"/>
      <c r="D422" s="375"/>
      <c r="E422" s="375"/>
      <c r="F422" s="390"/>
    </row>
    <row r="423" spans="2:6" s="361" customFormat="1" ht="12" customHeight="1">
      <c r="B423" s="374"/>
      <c r="C423" s="408" t="s">
        <v>898</v>
      </c>
      <c r="D423" s="376"/>
      <c r="E423" s="375" t="s">
        <v>1320</v>
      </c>
      <c r="F423" s="390"/>
    </row>
    <row r="424" spans="2:6" s="361" customFormat="1" ht="15.75" customHeight="1">
      <c r="B424" s="374"/>
      <c r="C424" s="408" t="s">
        <v>900</v>
      </c>
      <c r="D424" s="376"/>
      <c r="E424" s="375" t="s">
        <v>1321</v>
      </c>
      <c r="F424" s="390"/>
    </row>
    <row r="425" spans="2:6" s="361" customFormat="1" ht="15.75" customHeight="1">
      <c r="B425" s="374"/>
      <c r="C425" s="376" t="s">
        <v>902</v>
      </c>
      <c r="D425" s="376"/>
      <c r="E425" s="375" t="s">
        <v>1322</v>
      </c>
      <c r="F425" s="390"/>
    </row>
    <row r="426" spans="2:6" ht="12.75">
      <c r="B426" s="424" t="s">
        <v>1323</v>
      </c>
      <c r="C426" s="427"/>
      <c r="D426" s="427"/>
      <c r="E426" s="412" t="s">
        <v>1324</v>
      </c>
      <c r="F426" s="380"/>
    </row>
    <row r="427" spans="2:6" ht="12">
      <c r="B427" s="428" t="s">
        <v>987</v>
      </c>
      <c r="C427" s="405"/>
      <c r="D427" s="406" t="s">
        <v>1325</v>
      </c>
      <c r="E427" s="412" t="s">
        <v>1326</v>
      </c>
      <c r="F427" s="380"/>
    </row>
    <row r="429" ht="12">
      <c r="D429" s="431"/>
    </row>
  </sheetData>
  <sheetProtection/>
  <mergeCells count="68">
    <mergeCell ref="B5:F5"/>
    <mergeCell ref="B6:F6"/>
    <mergeCell ref="B8:D10"/>
    <mergeCell ref="E8:E10"/>
    <mergeCell ref="F9:F10"/>
    <mergeCell ref="C14:D14"/>
    <mergeCell ref="B24:D24"/>
    <mergeCell ref="B25:D25"/>
    <mergeCell ref="B33:D33"/>
    <mergeCell ref="B37:D37"/>
    <mergeCell ref="B43:D43"/>
    <mergeCell ref="B44:D44"/>
    <mergeCell ref="C49:D49"/>
    <mergeCell ref="C63:D63"/>
    <mergeCell ref="B69:D69"/>
    <mergeCell ref="C71:D71"/>
    <mergeCell ref="C81:D81"/>
    <mergeCell ref="B86:D86"/>
    <mergeCell ref="B99:D99"/>
    <mergeCell ref="B100:D100"/>
    <mergeCell ref="C102:D102"/>
    <mergeCell ref="C105:D105"/>
    <mergeCell ref="C110:D110"/>
    <mergeCell ref="C114:D114"/>
    <mergeCell ref="B120:D120"/>
    <mergeCell ref="C122:D122"/>
    <mergeCell ref="C156:D156"/>
    <mergeCell ref="B159:D159"/>
    <mergeCell ref="B160:D160"/>
    <mergeCell ref="B168:D168"/>
    <mergeCell ref="B172:D172"/>
    <mergeCell ref="B178:D178"/>
    <mergeCell ref="B179:D179"/>
    <mergeCell ref="C184:D184"/>
    <mergeCell ref="C198:D198"/>
    <mergeCell ref="B204:D204"/>
    <mergeCell ref="C206:D206"/>
    <mergeCell ref="C216:D216"/>
    <mergeCell ref="B221:D221"/>
    <mergeCell ref="B234:D234"/>
    <mergeCell ref="B235:D235"/>
    <mergeCell ref="C237:D237"/>
    <mergeCell ref="C240:D240"/>
    <mergeCell ref="C245:D245"/>
    <mergeCell ref="C249:D249"/>
    <mergeCell ref="B255:D255"/>
    <mergeCell ref="C257:D257"/>
    <mergeCell ref="C291:D291"/>
    <mergeCell ref="B299:D299"/>
    <mergeCell ref="B300:D300"/>
    <mergeCell ref="B308:D308"/>
    <mergeCell ref="C377:D377"/>
    <mergeCell ref="B312:D312"/>
    <mergeCell ref="B318:D318"/>
    <mergeCell ref="B319:D319"/>
    <mergeCell ref="C324:D324"/>
    <mergeCell ref="C338:D338"/>
    <mergeCell ref="B344:D344"/>
    <mergeCell ref="C380:D380"/>
    <mergeCell ref="C385:D385"/>
    <mergeCell ref="C389:D389"/>
    <mergeCell ref="B395:D395"/>
    <mergeCell ref="C397:D397"/>
    <mergeCell ref="C346:D346"/>
    <mergeCell ref="C356:D356"/>
    <mergeCell ref="B361:D361"/>
    <mergeCell ref="B374:D374"/>
    <mergeCell ref="B375:D37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headerFoot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SONIA-COCA DINU</dc:creator>
  <cp:keywords/>
  <dc:description/>
  <cp:lastModifiedBy>Liliana Tiganila</cp:lastModifiedBy>
  <cp:lastPrinted>2024-01-22T06:12:41Z</cp:lastPrinted>
  <dcterms:created xsi:type="dcterms:W3CDTF">2016-07-07T07:35:58Z</dcterms:created>
  <dcterms:modified xsi:type="dcterms:W3CDTF">2024-01-22T08:51:54Z</dcterms:modified>
  <cp:category/>
  <cp:version/>
  <cp:contentType/>
  <cp:contentStatus/>
</cp:coreProperties>
</file>